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округ'!$A$1:$AS$40</definedName>
  </definedNames>
  <calcPr fullCalcOnLoad="1"/>
</workbook>
</file>

<file path=xl/sharedStrings.xml><?xml version="1.0" encoding="utf-8"?>
<sst xmlns="http://schemas.openxmlformats.org/spreadsheetml/2006/main" count="153" uniqueCount="92">
  <si>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</si>
  <si>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</si>
  <si>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</si>
  <si>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</si>
  <si>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</si>
  <si>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</si>
  <si>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</si>
  <si>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</si>
  <si>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</si>
  <si>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</si>
  <si>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</si>
  <si>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</si>
  <si>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</si>
  <si>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</si>
  <si>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</si>
  <si>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</si>
  <si>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</si>
  <si>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</si>
  <si>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</si>
  <si>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</si>
  <si>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</si>
  <si>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</si>
  <si>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</si>
  <si>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</si>
  <si>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</si>
  <si>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</si>
  <si>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</si>
  <si>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</si>
  <si>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</si>
  <si>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</si>
  <si>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</si>
  <si>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</si>
  <si>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</si>
  <si>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</si>
  <si>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</si>
  <si>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</si>
  <si>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</si>
  <si>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</si>
  <si>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</si>
  <si>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</si>
  <si>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</si>
  <si>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</si>
  <si>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</si>
  <si>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</si>
  <si>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</si>
  <si>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</si>
  <si>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</si>
  <si>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</si>
  <si>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 Октябрьский территориальный округ </t>
  </si>
  <si>
    <t>ВОЛОГОДСКАЯ ул. Д.1 кор.2</t>
  </si>
  <si>
    <t>ВОЛОГОДСКАЯ ул. Д.14</t>
  </si>
  <si>
    <t>ВОЛОГОДСКАЯ ул. 16 кор.1</t>
  </si>
  <si>
    <t>ВОЛОГОДСКАЯ ул. Д.33</t>
  </si>
  <si>
    <t>ПОПОВА ул. Д.50</t>
  </si>
  <si>
    <t>Карла Маркса ул. Д.42</t>
  </si>
  <si>
    <t>пр. Ломоносова д. 172 кор.3</t>
  </si>
  <si>
    <t>Обводный канал пр. д.59</t>
  </si>
  <si>
    <t>деревянные  жилые дома МВК</t>
  </si>
  <si>
    <t>ул. Карельская д.47</t>
  </si>
  <si>
    <t>ул. Логинова д.74</t>
  </si>
  <si>
    <t>ул. Попова д.56</t>
  </si>
  <si>
    <t>ул. Самойло д.1</t>
  </si>
  <si>
    <t>ул. Гагарина д.26</t>
  </si>
  <si>
    <t>ул. Гагарина д.30</t>
  </si>
  <si>
    <t>ул. Гагарина д.33</t>
  </si>
  <si>
    <t>ул. Гагрина д.36</t>
  </si>
  <si>
    <t>пр. Обводный Канал д.61</t>
  </si>
  <si>
    <t>пр. Обводный Канал д.63</t>
  </si>
  <si>
    <t>ул. Свободы д.28</t>
  </si>
  <si>
    <t>ул. Свободы д.57 кор.1</t>
  </si>
  <si>
    <t>пр. Советских Космонавтов д.113</t>
  </si>
  <si>
    <t>пр. Советских Космонавтов д.194 кор.2</t>
  </si>
  <si>
    <t>пр. Ломоносова д.200 кор.1</t>
  </si>
  <si>
    <t>пр. Советских Космонавтов д.107 кор.1</t>
  </si>
  <si>
    <t>ул. Попова д.52</t>
  </si>
  <si>
    <t>к Извещению о проведении</t>
  </si>
  <si>
    <t xml:space="preserve">открытого конкурса и </t>
  </si>
  <si>
    <t>конкурсной документации</t>
  </si>
  <si>
    <t>Приложение № 2</t>
  </si>
  <si>
    <t>Гагарина ул. Д.25</t>
  </si>
  <si>
    <t>Гагарина ул. Д.32</t>
  </si>
  <si>
    <t>Гагарина ул. Д.37</t>
  </si>
  <si>
    <t>Гагарина ул. Д.39</t>
  </si>
  <si>
    <t>Гагарина ул. Д.39 кор.1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</si>
  <si>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</si>
  <si>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</si>
  <si>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</si>
  <si>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</si>
  <si>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</si>
  <si>
    <t>10.Сбрасывание снега с крыш, сбивание сосулек</t>
  </si>
  <si>
    <t>Советских космонавтов пр. д.112</t>
  </si>
  <si>
    <t>Лот 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</si>
</sst>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7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0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R5" sqref="R5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4" width="9.875" style="18" customWidth="1"/>
    <col min="15" max="15" width="21.00390625" style="18" customWidth="1"/>
    <col min="16" max="16" width="6.75390625" style="18" hidden="1" customWidth="1"/>
    <col min="17" max="17" width="5.75390625" style="18" customWidth="1"/>
    <col min="18" max="18" width="8.75390625" style="18" customWidth="1"/>
    <col min="19" max="19" width="8.875" style="18" customWidth="1"/>
    <col min="20" max="20" width="8.75390625" style="18" customWidth="1"/>
    <col min="21" max="21" width="8.375" style="18" customWidth="1"/>
    <col min="22" max="22" width="8.625" style="18" customWidth="1"/>
    <col min="23" max="23" width="8.125" style="18" customWidth="1"/>
    <col min="24" max="24" width="10.75390625" style="18" customWidth="1"/>
    <col min="25" max="25" width="8.75390625" style="18" customWidth="1"/>
    <col min="26" max="26" width="8.00390625" style="18" customWidth="1"/>
    <col min="27" max="27" width="16.625" style="1" customWidth="1"/>
    <col min="28" max="28" width="9.125" style="1" customWidth="1"/>
    <col min="29" max="29" width="9.875" style="1" customWidth="1"/>
    <col min="30" max="45" width="9.125" style="1" customWidth="1"/>
    <col min="46" max="47" width="10.00390625" style="1" bestFit="1" customWidth="1"/>
    <col min="48" max="96" width="9.125" style="1" customWidth="1"/>
  </cols>
  <sheetData>
    <row r="1" spans="1:26" ht="16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L1" t="s">
        <v>78</v>
      </c>
      <c r="M1"/>
      <c r="N1"/>
      <c r="O1"/>
      <c r="P1" s="48"/>
      <c r="Q1"/>
      <c r="R1"/>
      <c r="S1"/>
      <c r="T1"/>
      <c r="U1" s="48"/>
      <c r="V1"/>
      <c r="W1"/>
      <c r="X1"/>
      <c r="Y1"/>
      <c r="Z1"/>
    </row>
    <row r="2" spans="1:26" ht="16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L2" t="s">
        <v>75</v>
      </c>
      <c r="M2"/>
      <c r="N2"/>
      <c r="O2"/>
      <c r="P2" s="48"/>
      <c r="Q2"/>
      <c r="R2"/>
      <c r="S2"/>
      <c r="T2"/>
      <c r="U2"/>
      <c r="V2"/>
      <c r="W2"/>
      <c r="X2"/>
      <c r="Y2"/>
      <c r="Z2"/>
    </row>
    <row r="3" spans="1:26" ht="16.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L3" t="s">
        <v>76</v>
      </c>
      <c r="M3"/>
      <c r="N3"/>
      <c r="O3"/>
      <c r="P3" s="48"/>
      <c r="Q3"/>
      <c r="R3"/>
      <c r="S3"/>
      <c r="T3"/>
      <c r="U3" s="48"/>
      <c r="V3"/>
      <c r="W3"/>
      <c r="X3"/>
      <c r="Y3"/>
      <c r="Z3"/>
    </row>
    <row r="4" spans="1:26" ht="16.5" customHeight="1">
      <c r="A4" s="60" t="s">
        <v>28</v>
      </c>
      <c r="B4" s="60"/>
      <c r="C4" s="60"/>
      <c r="D4" s="60"/>
      <c r="E4" s="60"/>
      <c r="F4" s="60"/>
      <c r="G4" s="60"/>
      <c r="H4" s="60"/>
      <c r="I4" s="60"/>
      <c r="L4" t="s">
        <v>77</v>
      </c>
      <c r="M4"/>
      <c r="N4"/>
      <c r="O4"/>
      <c r="P4" s="48"/>
      <c r="Q4"/>
      <c r="R4"/>
      <c r="S4"/>
      <c r="T4"/>
      <c r="U4" s="48"/>
      <c r="V4"/>
      <c r="W4"/>
      <c r="X4"/>
      <c r="Y4"/>
      <c r="Z4"/>
    </row>
    <row r="5" spans="1:26" ht="16.5" customHeight="1">
      <c r="A5" s="2"/>
      <c r="B5" s="2"/>
      <c r="C5" s="2"/>
      <c r="D5" s="2"/>
      <c r="E5" s="2"/>
      <c r="F5" s="2"/>
      <c r="G5" s="2"/>
      <c r="H5" s="2"/>
      <c r="I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" ht="12.75">
      <c r="A6" s="3" t="s">
        <v>91</v>
      </c>
      <c r="B6" s="3" t="s">
        <v>48</v>
      </c>
    </row>
    <row r="7" spans="1:26" ht="18" customHeight="1">
      <c r="A7" s="65" t="s">
        <v>3</v>
      </c>
      <c r="B7" s="65"/>
      <c r="C7" s="65"/>
      <c r="D7" s="65"/>
      <c r="E7" s="65"/>
      <c r="F7" s="65"/>
      <c r="G7" s="63" t="s">
        <v>27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100" s="43" customFormat="1" ht="35.25" customHeight="1">
      <c r="A8" s="65"/>
      <c r="B8" s="65"/>
      <c r="C8" s="65"/>
      <c r="D8" s="65"/>
      <c r="E8" s="65"/>
      <c r="F8" s="66"/>
      <c r="G8" s="61" t="s">
        <v>47</v>
      </c>
      <c r="H8" s="62"/>
      <c r="I8" s="62"/>
      <c r="J8" s="62"/>
      <c r="K8" s="62"/>
      <c r="L8" s="62"/>
      <c r="M8" s="62"/>
      <c r="N8" s="62"/>
      <c r="O8" s="61" t="s">
        <v>41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1" t="s">
        <v>57</v>
      </c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45" s="5" customFormat="1" ht="56.25">
      <c r="A9" s="65"/>
      <c r="B9" s="65"/>
      <c r="C9" s="65"/>
      <c r="D9" s="65"/>
      <c r="E9" s="65"/>
      <c r="F9" s="65"/>
      <c r="G9" s="35" t="s">
        <v>4</v>
      </c>
      <c r="H9" s="36" t="s">
        <v>5</v>
      </c>
      <c r="I9" s="36" t="s">
        <v>6</v>
      </c>
      <c r="J9" s="44" t="s">
        <v>49</v>
      </c>
      <c r="K9" s="44" t="s">
        <v>50</v>
      </c>
      <c r="L9" s="44" t="s">
        <v>51</v>
      </c>
      <c r="M9" s="44" t="s">
        <v>52</v>
      </c>
      <c r="N9" s="44" t="s">
        <v>53</v>
      </c>
      <c r="O9" s="35" t="s">
        <v>4</v>
      </c>
      <c r="P9" s="36" t="s">
        <v>5</v>
      </c>
      <c r="Q9" s="36" t="s">
        <v>6</v>
      </c>
      <c r="R9" s="36" t="s">
        <v>79</v>
      </c>
      <c r="S9" s="36" t="s">
        <v>80</v>
      </c>
      <c r="T9" s="36" t="s">
        <v>81</v>
      </c>
      <c r="U9" s="36" t="s">
        <v>82</v>
      </c>
      <c r="V9" s="36" t="s">
        <v>83</v>
      </c>
      <c r="W9" s="36" t="s">
        <v>54</v>
      </c>
      <c r="X9" s="36" t="s">
        <v>55</v>
      </c>
      <c r="Y9" s="36" t="s">
        <v>56</v>
      </c>
      <c r="Z9" s="36" t="s">
        <v>90</v>
      </c>
      <c r="AA9" s="35" t="s">
        <v>4</v>
      </c>
      <c r="AB9" s="36" t="s">
        <v>6</v>
      </c>
      <c r="AC9" s="36" t="s">
        <v>58</v>
      </c>
      <c r="AD9" s="36" t="s">
        <v>59</v>
      </c>
      <c r="AE9" s="36" t="s">
        <v>74</v>
      </c>
      <c r="AF9" s="36" t="s">
        <v>60</v>
      </c>
      <c r="AG9" s="36" t="s">
        <v>61</v>
      </c>
      <c r="AH9" s="36" t="s">
        <v>62</v>
      </c>
      <c r="AI9" s="36" t="s">
        <v>63</v>
      </c>
      <c r="AJ9" s="36" t="s">
        <v>64</v>
      </c>
      <c r="AK9" s="36" t="s">
        <v>65</v>
      </c>
      <c r="AL9" s="36" t="s">
        <v>66</v>
      </c>
      <c r="AM9" s="36" t="s">
        <v>67</v>
      </c>
      <c r="AN9" s="36" t="s">
        <v>68</v>
      </c>
      <c r="AO9" s="36" t="s">
        <v>69</v>
      </c>
      <c r="AP9" s="36" t="s">
        <v>70</v>
      </c>
      <c r="AQ9" s="36" t="s">
        <v>71</v>
      </c>
      <c r="AR9" s="36" t="s">
        <v>72</v>
      </c>
      <c r="AS9" s="36" t="s">
        <v>73</v>
      </c>
    </row>
    <row r="10" spans="1:100" ht="12.75">
      <c r="A10" s="52" t="s">
        <v>7</v>
      </c>
      <c r="B10" s="52"/>
      <c r="C10" s="52"/>
      <c r="D10" s="52"/>
      <c r="E10" s="52"/>
      <c r="F10" s="52"/>
      <c r="G10" s="7"/>
      <c r="H10" s="8">
        <f aca="true" t="shared" si="0" ref="H10:N10">SUM(H11:H14)</f>
        <v>0</v>
      </c>
      <c r="I10" s="37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2"/>
      <c r="P10" s="20">
        <f>SUM(P11:P14)</f>
        <v>0</v>
      </c>
      <c r="Q10" s="37">
        <f>SUM(Q11:Q14)</f>
        <v>0</v>
      </c>
      <c r="R10" s="46">
        <f>SUM(R11:R14)</f>
        <v>0</v>
      </c>
      <c r="S10" s="46">
        <f aca="true" t="shared" si="1" ref="S10:Z10">SUM(S11:S14)</f>
        <v>0</v>
      </c>
      <c r="T10" s="46">
        <f t="shared" si="1"/>
        <v>0</v>
      </c>
      <c r="U10" s="46">
        <f t="shared" si="1"/>
        <v>0</v>
      </c>
      <c r="V10" s="46">
        <f t="shared" si="1"/>
        <v>0</v>
      </c>
      <c r="W10" s="46">
        <f t="shared" si="1"/>
        <v>0</v>
      </c>
      <c r="X10" s="46">
        <f t="shared" si="1"/>
        <v>0</v>
      </c>
      <c r="Y10" s="46">
        <f t="shared" si="1"/>
        <v>0</v>
      </c>
      <c r="Z10" s="46">
        <f t="shared" si="1"/>
        <v>0</v>
      </c>
      <c r="AA10" s="22"/>
      <c r="AB10" s="37">
        <f>SUM(AB11:AB14)</f>
        <v>0</v>
      </c>
      <c r="AC10" s="21">
        <f aca="true" t="shared" si="2" ref="AC10:AS10">SUM(AC11:AC14)</f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CS10" s="1"/>
      <c r="CT10" s="1"/>
      <c r="CU10" s="1"/>
      <c r="CV10" s="1"/>
    </row>
    <row r="11" spans="1:100" ht="12.75">
      <c r="A11" s="53" t="s">
        <v>8</v>
      </c>
      <c r="B11" s="53"/>
      <c r="C11" s="53"/>
      <c r="D11" s="53"/>
      <c r="E11" s="53"/>
      <c r="F11" s="53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>$H$40*$H$11/100*12*M39</f>
        <v>0</v>
      </c>
      <c r="N11" s="24">
        <f>$H$40*$H$11/100*12*N39</f>
        <v>0</v>
      </c>
      <c r="O11" s="25" t="s">
        <v>9</v>
      </c>
      <c r="P11" s="23">
        <v>0</v>
      </c>
      <c r="Q11" s="12">
        <v>0</v>
      </c>
      <c r="R11" s="42">
        <f>$H$40*$H$11/100*12*R39</f>
        <v>0</v>
      </c>
      <c r="S11" s="42">
        <f aca="true" t="shared" si="3" ref="S11:Z11">$H$40*$H$11/100*12*S39</f>
        <v>0</v>
      </c>
      <c r="T11" s="42">
        <f t="shared" si="3"/>
        <v>0</v>
      </c>
      <c r="U11" s="42">
        <f t="shared" si="3"/>
        <v>0</v>
      </c>
      <c r="V11" s="42">
        <f t="shared" si="3"/>
        <v>0</v>
      </c>
      <c r="W11" s="42">
        <f t="shared" si="3"/>
        <v>0</v>
      </c>
      <c r="X11" s="42">
        <f t="shared" si="3"/>
        <v>0</v>
      </c>
      <c r="Y11" s="42">
        <f t="shared" si="3"/>
        <v>0</v>
      </c>
      <c r="Z11" s="42">
        <f t="shared" si="3"/>
        <v>0</v>
      </c>
      <c r="AA11" s="25" t="s">
        <v>9</v>
      </c>
      <c r="AB11" s="12">
        <v>0</v>
      </c>
      <c r="AC11" s="24">
        <f aca="true" t="shared" si="4" ref="AC11:AS11">$H$40*$H$11/100*12*AC39</f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4">
        <f t="shared" si="4"/>
        <v>0</v>
      </c>
      <c r="AK11" s="24">
        <f t="shared" si="4"/>
        <v>0</v>
      </c>
      <c r="AL11" s="24">
        <f t="shared" si="4"/>
        <v>0</v>
      </c>
      <c r="AM11" s="24">
        <f t="shared" si="4"/>
        <v>0</v>
      </c>
      <c r="AN11" s="24">
        <f t="shared" si="4"/>
        <v>0</v>
      </c>
      <c r="AO11" s="24">
        <f t="shared" si="4"/>
        <v>0</v>
      </c>
      <c r="AP11" s="24">
        <f t="shared" si="4"/>
        <v>0</v>
      </c>
      <c r="AQ11" s="24">
        <f t="shared" si="4"/>
        <v>0</v>
      </c>
      <c r="AR11" s="24">
        <f t="shared" si="4"/>
        <v>0</v>
      </c>
      <c r="AS11" s="24">
        <f t="shared" si="4"/>
        <v>0</v>
      </c>
      <c r="CS11" s="1"/>
      <c r="CT11" s="1"/>
      <c r="CU11" s="1"/>
      <c r="CV11" s="1"/>
    </row>
    <row r="12" spans="1:100" ht="12.75">
      <c r="A12" s="53" t="s">
        <v>10</v>
      </c>
      <c r="B12" s="53"/>
      <c r="C12" s="53"/>
      <c r="D12" s="53"/>
      <c r="E12" s="53"/>
      <c r="F12" s="53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 t="s">
        <v>9</v>
      </c>
      <c r="P12" s="23">
        <v>0</v>
      </c>
      <c r="Q12" s="1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25" t="s">
        <v>9</v>
      </c>
      <c r="AB12" s="12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CS12" s="1"/>
      <c r="CT12" s="1"/>
      <c r="CU12" s="1"/>
      <c r="CV12" s="1"/>
    </row>
    <row r="13" spans="1:100" ht="12.75">
      <c r="A13" s="53" t="s">
        <v>11</v>
      </c>
      <c r="B13" s="53"/>
      <c r="C13" s="53"/>
      <c r="D13" s="53"/>
      <c r="E13" s="53"/>
      <c r="F13" s="53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 t="s">
        <v>9</v>
      </c>
      <c r="P13" s="23">
        <v>0</v>
      </c>
      <c r="Q13" s="1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25" t="s">
        <v>9</v>
      </c>
      <c r="AB13" s="12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CS13" s="1"/>
      <c r="CT13" s="1"/>
      <c r="CU13" s="1"/>
      <c r="CV13" s="1"/>
    </row>
    <row r="14" spans="1:100" ht="12.75">
      <c r="A14" s="53" t="s">
        <v>12</v>
      </c>
      <c r="B14" s="53"/>
      <c r="C14" s="53"/>
      <c r="D14" s="53"/>
      <c r="E14" s="53"/>
      <c r="F14" s="53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 t="s">
        <v>13</v>
      </c>
      <c r="P14" s="23">
        <v>0</v>
      </c>
      <c r="Q14" s="1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25" t="s">
        <v>13</v>
      </c>
      <c r="AB14" s="12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CS14" s="1"/>
      <c r="CT14" s="1"/>
      <c r="CU14" s="1"/>
      <c r="CV14" s="1"/>
    </row>
    <row r="15" spans="1:100" ht="23.25" customHeight="1">
      <c r="A15" s="59" t="s">
        <v>14</v>
      </c>
      <c r="B15" s="59"/>
      <c r="C15" s="59"/>
      <c r="D15" s="59"/>
      <c r="E15" s="59"/>
      <c r="F15" s="59"/>
      <c r="G15" s="11"/>
      <c r="H15" s="8">
        <f>SUM(H16:H21)</f>
        <v>51.41294050776808</v>
      </c>
      <c r="I15" s="37">
        <f aca="true" t="shared" si="5" ref="I15:N15">SUM(I16:I23)</f>
        <v>5.5550000000000015</v>
      </c>
      <c r="J15" s="21">
        <f t="shared" si="5"/>
        <v>44142.25200000001</v>
      </c>
      <c r="K15" s="21">
        <f t="shared" si="5"/>
        <v>30316.968000000008</v>
      </c>
      <c r="L15" s="21">
        <f t="shared" si="5"/>
        <v>35589.774000000005</v>
      </c>
      <c r="M15" s="21">
        <f t="shared" si="5"/>
        <v>34823.18400000001</v>
      </c>
      <c r="N15" s="20">
        <f t="shared" si="5"/>
        <v>38396.16</v>
      </c>
      <c r="O15" s="26"/>
      <c r="P15" s="20">
        <f>SUM(P16:P21)</f>
        <v>51.41294050776808</v>
      </c>
      <c r="Q15" s="37">
        <f>SUM(Q16:Q23)</f>
        <v>5.5550000000000015</v>
      </c>
      <c r="R15" s="21">
        <f>SUM(R16:R23)</f>
        <v>34583.208000000006</v>
      </c>
      <c r="S15" s="21">
        <f aca="true" t="shared" si="6" ref="S15:Z15">SUM(S16:S23)</f>
        <v>32936.70600000001</v>
      </c>
      <c r="T15" s="21">
        <f t="shared" si="6"/>
        <v>38802.78600000001</v>
      </c>
      <c r="U15" s="21">
        <f t="shared" si="6"/>
        <v>40015.99800000001</v>
      </c>
      <c r="V15" s="21">
        <f t="shared" si="6"/>
        <v>39416.058000000005</v>
      </c>
      <c r="W15" s="21">
        <f t="shared" si="6"/>
        <v>20504.616000000005</v>
      </c>
      <c r="X15" s="21">
        <f t="shared" si="6"/>
        <v>44202.246000000014</v>
      </c>
      <c r="Y15" s="21">
        <f t="shared" si="6"/>
        <v>36649.668000000005</v>
      </c>
      <c r="Z15" s="21">
        <f t="shared" si="6"/>
        <v>36416.35800000001</v>
      </c>
      <c r="AA15" s="26"/>
      <c r="AB15" s="37">
        <f>SUM(AB16:AB23)</f>
        <v>5.577000000000001</v>
      </c>
      <c r="AC15" s="20">
        <f aca="true" t="shared" si="7" ref="AC15:AS15">SUM(AC16:AC23)</f>
        <v>66087.45000000001</v>
      </c>
      <c r="AD15" s="20">
        <f t="shared" si="7"/>
        <v>26749.522800000002</v>
      </c>
      <c r="AE15" s="20">
        <f t="shared" si="7"/>
        <v>39759.54840000001</v>
      </c>
      <c r="AF15" s="20">
        <f t="shared" si="7"/>
        <v>39920.166000000005</v>
      </c>
      <c r="AG15" s="20">
        <f t="shared" si="7"/>
        <v>33836.7744</v>
      </c>
      <c r="AH15" s="20">
        <f t="shared" si="7"/>
        <v>31916.055600000003</v>
      </c>
      <c r="AI15" s="20">
        <f t="shared" si="7"/>
        <v>32083.3656</v>
      </c>
      <c r="AJ15" s="20">
        <f t="shared" si="7"/>
        <v>39117.07800000001</v>
      </c>
      <c r="AK15" s="20">
        <f t="shared" si="7"/>
        <v>31909.363200000007</v>
      </c>
      <c r="AL15" s="20">
        <f t="shared" si="7"/>
        <v>36895.2012</v>
      </c>
      <c r="AM15" s="20">
        <f t="shared" si="7"/>
        <v>37343.592000000004</v>
      </c>
      <c r="AN15" s="20">
        <f t="shared" si="7"/>
        <v>26040.12840000001</v>
      </c>
      <c r="AO15" s="20">
        <f t="shared" si="7"/>
        <v>11504.235600000002</v>
      </c>
      <c r="AP15" s="20">
        <f t="shared" si="7"/>
        <v>12233.707200000004</v>
      </c>
      <c r="AQ15" s="20">
        <f t="shared" si="7"/>
        <v>32772.68280000001</v>
      </c>
      <c r="AR15" s="20">
        <f t="shared" si="7"/>
        <v>23008.471200000004</v>
      </c>
      <c r="AS15" s="20">
        <f t="shared" si="7"/>
        <v>12789.176400000002</v>
      </c>
      <c r="CS15" s="1"/>
      <c r="CT15" s="1"/>
      <c r="CU15" s="1"/>
      <c r="CV15" s="1"/>
    </row>
    <row r="16" spans="1:100" ht="12.75">
      <c r="A16" s="53" t="s">
        <v>15</v>
      </c>
      <c r="B16" s="53"/>
      <c r="C16" s="53"/>
      <c r="D16" s="53"/>
      <c r="E16" s="53"/>
      <c r="F16" s="53"/>
      <c r="G16" s="9" t="s">
        <v>84</v>
      </c>
      <c r="H16" s="12">
        <v>0.7598226127320953</v>
      </c>
      <c r="I16" s="12">
        <f>0.19*B46</f>
        <v>0.20900000000000002</v>
      </c>
      <c r="J16" s="24">
        <f>$I$16*J39*$B$45</f>
        <v>1660.7976000000003</v>
      </c>
      <c r="K16" s="24">
        <f>$I$16*K39*$B$45</f>
        <v>1140.6384000000003</v>
      </c>
      <c r="L16" s="24">
        <f>$I$16*L39*$B$45</f>
        <v>1339.0212000000001</v>
      </c>
      <c r="M16" s="24">
        <f>$I$16*M39*$B$45</f>
        <v>1310.1792</v>
      </c>
      <c r="N16" s="24">
        <f>$I$16*N39*$B$45</f>
        <v>1444.6080000000002</v>
      </c>
      <c r="O16" s="9" t="s">
        <v>84</v>
      </c>
      <c r="P16" s="23">
        <v>0.7598226127320953</v>
      </c>
      <c r="Q16" s="12">
        <f>0.19*B46</f>
        <v>0.20900000000000002</v>
      </c>
      <c r="R16" s="24">
        <f>$Q$16*R39*$B$45</f>
        <v>1301.1504</v>
      </c>
      <c r="S16" s="24">
        <f aca="true" t="shared" si="8" ref="S16:Z16">$Q$16*S39*$B$45</f>
        <v>1239.2028000000003</v>
      </c>
      <c r="T16" s="24">
        <f t="shared" si="8"/>
        <v>1459.9068000000002</v>
      </c>
      <c r="U16" s="24">
        <f t="shared" si="8"/>
        <v>1505.5524</v>
      </c>
      <c r="V16" s="24">
        <f t="shared" si="8"/>
        <v>1482.9804</v>
      </c>
      <c r="W16" s="24">
        <f t="shared" si="8"/>
        <v>771.4608000000001</v>
      </c>
      <c r="X16" s="24">
        <f t="shared" si="8"/>
        <v>1663.0548000000003</v>
      </c>
      <c r="Y16" s="24">
        <f t="shared" si="8"/>
        <v>1378.8984</v>
      </c>
      <c r="Z16" s="24">
        <f t="shared" si="8"/>
        <v>1370.1204</v>
      </c>
      <c r="AA16" s="9" t="s">
        <v>84</v>
      </c>
      <c r="AB16" s="12">
        <f>0.19*B46</f>
        <v>0.20900000000000002</v>
      </c>
      <c r="AC16" s="24">
        <f aca="true" t="shared" si="9" ref="AC16:AS16">$AB$16*$B$45*AC39</f>
        <v>2476.65</v>
      </c>
      <c r="AD16" s="24">
        <f t="shared" si="9"/>
        <v>1002.4476</v>
      </c>
      <c r="AE16" s="24">
        <f t="shared" si="9"/>
        <v>1490.0028</v>
      </c>
      <c r="AF16" s="24">
        <f t="shared" si="9"/>
        <v>1496.022</v>
      </c>
      <c r="AG16" s="24">
        <f t="shared" si="9"/>
        <v>1268.0448000000001</v>
      </c>
      <c r="AH16" s="24">
        <f t="shared" si="9"/>
        <v>1196.0652</v>
      </c>
      <c r="AI16" s="24">
        <f t="shared" si="9"/>
        <v>1202.3352</v>
      </c>
      <c r="AJ16" s="24">
        <f t="shared" si="9"/>
        <v>1465.926</v>
      </c>
      <c r="AK16" s="24">
        <f t="shared" si="9"/>
        <v>1195.8144</v>
      </c>
      <c r="AL16" s="24">
        <f t="shared" si="9"/>
        <v>1382.6604</v>
      </c>
      <c r="AM16" s="24">
        <f t="shared" si="9"/>
        <v>1399.464</v>
      </c>
      <c r="AN16" s="24">
        <f t="shared" si="9"/>
        <v>975.8628000000001</v>
      </c>
      <c r="AO16" s="24">
        <f t="shared" si="9"/>
        <v>431.1252</v>
      </c>
      <c r="AP16" s="24">
        <f t="shared" si="9"/>
        <v>458.4624</v>
      </c>
      <c r="AQ16" s="24">
        <f t="shared" si="9"/>
        <v>1228.1676</v>
      </c>
      <c r="AR16" s="24">
        <f t="shared" si="9"/>
        <v>862.2504</v>
      </c>
      <c r="AS16" s="24">
        <f t="shared" si="9"/>
        <v>479.2788</v>
      </c>
      <c r="CS16" s="1"/>
      <c r="CT16" s="1"/>
      <c r="CU16" s="1"/>
      <c r="CV16" s="1"/>
    </row>
    <row r="17" spans="1:100" ht="12.75">
      <c r="A17" s="53" t="s">
        <v>16</v>
      </c>
      <c r="B17" s="53"/>
      <c r="C17" s="53"/>
      <c r="D17" s="53"/>
      <c r="E17" s="53"/>
      <c r="F17" s="53"/>
      <c r="G17" s="9" t="s">
        <v>84</v>
      </c>
      <c r="H17" s="12">
        <v>6.63867871352785</v>
      </c>
      <c r="I17" s="12">
        <f>0.56*B46</f>
        <v>0.6160000000000001</v>
      </c>
      <c r="J17" s="24">
        <f>$I$17*J39*$B$45</f>
        <v>4894.982400000001</v>
      </c>
      <c r="K17" s="24">
        <f>$I$17*K39*$B$45</f>
        <v>3361.8816000000006</v>
      </c>
      <c r="L17" s="24">
        <f>$I$17*L39*$B$45</f>
        <v>3946.5888000000004</v>
      </c>
      <c r="M17" s="24">
        <f>$I$17*M39*$B$45</f>
        <v>3861.5808</v>
      </c>
      <c r="N17" s="24">
        <f>$I$17*N39*$B$45</f>
        <v>4257.792</v>
      </c>
      <c r="O17" s="9" t="s">
        <v>84</v>
      </c>
      <c r="P17" s="23">
        <v>6.63867871352785</v>
      </c>
      <c r="Q17" s="12">
        <f>0.56*B46</f>
        <v>0.6160000000000001</v>
      </c>
      <c r="R17" s="24">
        <f>$Q$17*R39*$B$45</f>
        <v>3834.9696000000004</v>
      </c>
      <c r="S17" s="24">
        <f aca="true" t="shared" si="10" ref="S17:Z17">$Q$17*S39*$B$45</f>
        <v>3652.387200000001</v>
      </c>
      <c r="T17" s="24">
        <f t="shared" si="10"/>
        <v>4302.8832</v>
      </c>
      <c r="U17" s="24">
        <f t="shared" si="10"/>
        <v>4437.417600000001</v>
      </c>
      <c r="V17" s="24">
        <f t="shared" si="10"/>
        <v>4370.8896</v>
      </c>
      <c r="W17" s="24">
        <f t="shared" si="10"/>
        <v>2273.7792000000004</v>
      </c>
      <c r="X17" s="24">
        <f t="shared" si="10"/>
        <v>4901.635200000001</v>
      </c>
      <c r="Y17" s="24">
        <f t="shared" si="10"/>
        <v>4064.1216000000004</v>
      </c>
      <c r="Z17" s="24">
        <f t="shared" si="10"/>
        <v>4038.2496</v>
      </c>
      <c r="AA17" s="9" t="s">
        <v>84</v>
      </c>
      <c r="AB17" s="12">
        <f>0.36*B46</f>
        <v>0.396</v>
      </c>
      <c r="AC17" s="24">
        <f aca="true" t="shared" si="11" ref="AC17:AS17">$AB$17*$B$45*AC39</f>
        <v>4692.6</v>
      </c>
      <c r="AD17" s="24">
        <f t="shared" si="11"/>
        <v>1899.3744000000002</v>
      </c>
      <c r="AE17" s="24">
        <f t="shared" si="11"/>
        <v>2823.1632000000004</v>
      </c>
      <c r="AF17" s="24">
        <f t="shared" si="11"/>
        <v>2834.568</v>
      </c>
      <c r="AG17" s="24">
        <f t="shared" si="11"/>
        <v>2402.6112000000003</v>
      </c>
      <c r="AH17" s="24">
        <f t="shared" si="11"/>
        <v>2266.2288000000003</v>
      </c>
      <c r="AI17" s="24">
        <f t="shared" si="11"/>
        <v>2278.1088000000004</v>
      </c>
      <c r="AJ17" s="24">
        <f t="shared" si="11"/>
        <v>2777.5440000000003</v>
      </c>
      <c r="AK17" s="24">
        <f t="shared" si="11"/>
        <v>2265.7536000000005</v>
      </c>
      <c r="AL17" s="24">
        <f t="shared" si="11"/>
        <v>2619.7776000000003</v>
      </c>
      <c r="AM17" s="24">
        <f t="shared" si="11"/>
        <v>2651.6160000000004</v>
      </c>
      <c r="AN17" s="24">
        <f t="shared" si="11"/>
        <v>1849.0032000000003</v>
      </c>
      <c r="AO17" s="24">
        <f t="shared" si="11"/>
        <v>816.8688000000002</v>
      </c>
      <c r="AP17" s="24">
        <f t="shared" si="11"/>
        <v>868.6656000000002</v>
      </c>
      <c r="AQ17" s="24">
        <f t="shared" si="11"/>
        <v>2327.0544000000004</v>
      </c>
      <c r="AR17" s="24">
        <f t="shared" si="11"/>
        <v>1633.7376000000004</v>
      </c>
      <c r="AS17" s="24">
        <f t="shared" si="11"/>
        <v>908.1072000000001</v>
      </c>
      <c r="CS17" s="1"/>
      <c r="CT17" s="1"/>
      <c r="CU17" s="1"/>
      <c r="CV17" s="1"/>
    </row>
    <row r="18" spans="1:100" ht="12.75">
      <c r="A18" s="53" t="s">
        <v>17</v>
      </c>
      <c r="B18" s="53"/>
      <c r="C18" s="53"/>
      <c r="D18" s="53"/>
      <c r="E18" s="53"/>
      <c r="F18" s="53"/>
      <c r="G18" s="9" t="s">
        <v>84</v>
      </c>
      <c r="H18" s="12">
        <v>23.528449933686996</v>
      </c>
      <c r="I18" s="12">
        <f>0.37*B46</f>
        <v>0.40700000000000003</v>
      </c>
      <c r="J18" s="24">
        <f>$I$18*J39*$B$45</f>
        <v>3234.184800000001</v>
      </c>
      <c r="K18" s="24">
        <f>$I$18*K39*$B$45</f>
        <v>2221.2432000000003</v>
      </c>
      <c r="L18" s="24">
        <f>$I$18*L39*$B$45</f>
        <v>2607.5676000000003</v>
      </c>
      <c r="M18" s="24">
        <f>$I$18*M39*$B$45</f>
        <v>2551.4016</v>
      </c>
      <c r="N18" s="24">
        <f>$I$18*N39*$B$45</f>
        <v>2813.184</v>
      </c>
      <c r="O18" s="9" t="s">
        <v>84</v>
      </c>
      <c r="P18" s="23">
        <v>23.528449933686996</v>
      </c>
      <c r="Q18" s="12">
        <f>0.37*B46</f>
        <v>0.40700000000000003</v>
      </c>
      <c r="R18" s="24">
        <f>$Q$18*R39*$B$45</f>
        <v>2533.8192</v>
      </c>
      <c r="S18" s="24">
        <f aca="true" t="shared" si="12" ref="S18:Z18">$Q$18*S39*$B$45</f>
        <v>2413.1844000000006</v>
      </c>
      <c r="T18" s="24">
        <f t="shared" si="12"/>
        <v>2842.9764000000005</v>
      </c>
      <c r="U18" s="24">
        <f t="shared" si="12"/>
        <v>2931.8652</v>
      </c>
      <c r="V18" s="24">
        <f t="shared" si="12"/>
        <v>2887.9092</v>
      </c>
      <c r="W18" s="24">
        <f t="shared" si="12"/>
        <v>1502.3184</v>
      </c>
      <c r="X18" s="24">
        <f t="shared" si="12"/>
        <v>3238.5804000000003</v>
      </c>
      <c r="Y18" s="24">
        <f t="shared" si="12"/>
        <v>2685.2232</v>
      </c>
      <c r="Z18" s="24">
        <f t="shared" si="12"/>
        <v>2668.1292</v>
      </c>
      <c r="AA18" s="9" t="s">
        <v>84</v>
      </c>
      <c r="AB18" s="12">
        <f>0.37*B46</f>
        <v>0.40700000000000003</v>
      </c>
      <c r="AC18" s="24">
        <f aca="true" t="shared" si="13" ref="AC18:AS18">$AB$18*$B$45*AC39</f>
        <v>4822.950000000001</v>
      </c>
      <c r="AD18" s="24">
        <f t="shared" si="13"/>
        <v>1952.1348</v>
      </c>
      <c r="AE18" s="24">
        <f t="shared" si="13"/>
        <v>2901.5844</v>
      </c>
      <c r="AF18" s="24">
        <f t="shared" si="13"/>
        <v>2913.306</v>
      </c>
      <c r="AG18" s="24">
        <f t="shared" si="13"/>
        <v>2469.3504000000003</v>
      </c>
      <c r="AH18" s="24">
        <f t="shared" si="13"/>
        <v>2329.1796</v>
      </c>
      <c r="AI18" s="24">
        <f t="shared" si="13"/>
        <v>2341.3896</v>
      </c>
      <c r="AJ18" s="24">
        <f t="shared" si="13"/>
        <v>2854.6980000000003</v>
      </c>
      <c r="AK18" s="24">
        <f t="shared" si="13"/>
        <v>2328.6912</v>
      </c>
      <c r="AL18" s="24">
        <f t="shared" si="13"/>
        <v>2692.5492</v>
      </c>
      <c r="AM18" s="24">
        <f t="shared" si="13"/>
        <v>2725.2720000000004</v>
      </c>
      <c r="AN18" s="24">
        <f t="shared" si="13"/>
        <v>1900.3644000000002</v>
      </c>
      <c r="AO18" s="24">
        <f t="shared" si="13"/>
        <v>839.5596</v>
      </c>
      <c r="AP18" s="24">
        <f t="shared" si="13"/>
        <v>892.7952000000001</v>
      </c>
      <c r="AQ18" s="24">
        <f t="shared" si="13"/>
        <v>2391.6948</v>
      </c>
      <c r="AR18" s="24">
        <f t="shared" si="13"/>
        <v>1679.1192</v>
      </c>
      <c r="AS18" s="24">
        <f t="shared" si="13"/>
        <v>933.3324</v>
      </c>
      <c r="CS18" s="1"/>
      <c r="CT18" s="1"/>
      <c r="CU18" s="1"/>
      <c r="CV18" s="1"/>
    </row>
    <row r="19" spans="1:100" ht="12.75">
      <c r="A19" s="53" t="s">
        <v>18</v>
      </c>
      <c r="B19" s="53"/>
      <c r="C19" s="53"/>
      <c r="D19" s="53"/>
      <c r="E19" s="53"/>
      <c r="F19" s="53"/>
      <c r="G19" s="9" t="s">
        <v>84</v>
      </c>
      <c r="H19" s="12">
        <v>0.40813328912466834</v>
      </c>
      <c r="I19" s="12">
        <f>0.28*B46</f>
        <v>0.30800000000000005</v>
      </c>
      <c r="J19" s="24">
        <f>$I$19*J39*$B$45</f>
        <v>2447.4912000000004</v>
      </c>
      <c r="K19" s="24">
        <f>$I$19*K39*$B$45</f>
        <v>1680.9408000000003</v>
      </c>
      <c r="L19" s="24">
        <f>$I$19*L39*$B$45</f>
        <v>1973.2944000000002</v>
      </c>
      <c r="M19" s="24">
        <f>$I$19*M39*$B$45</f>
        <v>1930.7904</v>
      </c>
      <c r="N19" s="24">
        <f>$I$19*N39*$B$45</f>
        <v>2128.896</v>
      </c>
      <c r="O19" s="9" t="s">
        <v>84</v>
      </c>
      <c r="P19" s="23">
        <v>0.40813328912466834</v>
      </c>
      <c r="Q19" s="12">
        <f>0.28*B46</f>
        <v>0.30800000000000005</v>
      </c>
      <c r="R19" s="24">
        <f>$Q$19*R39*$B$45</f>
        <v>1917.4848000000002</v>
      </c>
      <c r="S19" s="24">
        <f aca="true" t="shared" si="14" ref="S19:Z19">$Q$19*S39*$B$45</f>
        <v>1826.1936000000005</v>
      </c>
      <c r="T19" s="24">
        <f t="shared" si="14"/>
        <v>2151.4416</v>
      </c>
      <c r="U19" s="24">
        <f t="shared" si="14"/>
        <v>2218.7088000000003</v>
      </c>
      <c r="V19" s="24">
        <f t="shared" si="14"/>
        <v>2185.4448</v>
      </c>
      <c r="W19" s="24">
        <f t="shared" si="14"/>
        <v>1136.8896000000002</v>
      </c>
      <c r="X19" s="24">
        <f t="shared" si="14"/>
        <v>2450.8176000000003</v>
      </c>
      <c r="Y19" s="24">
        <f t="shared" si="14"/>
        <v>2032.0608000000002</v>
      </c>
      <c r="Z19" s="24">
        <f t="shared" si="14"/>
        <v>2019.1248</v>
      </c>
      <c r="AA19" s="9" t="s">
        <v>84</v>
      </c>
      <c r="AB19" s="12">
        <f>0.28*B46</f>
        <v>0.30800000000000005</v>
      </c>
      <c r="AC19" s="24">
        <f aca="true" t="shared" si="15" ref="AC19:AS19">$AB$19*$B$45*AC39</f>
        <v>3649.8000000000006</v>
      </c>
      <c r="AD19" s="24">
        <f t="shared" si="15"/>
        <v>1477.2912000000001</v>
      </c>
      <c r="AE19" s="24">
        <f t="shared" si="15"/>
        <v>2195.7936000000004</v>
      </c>
      <c r="AF19" s="24">
        <f t="shared" si="15"/>
        <v>2204.664</v>
      </c>
      <c r="AG19" s="24">
        <f t="shared" si="15"/>
        <v>1868.6976000000004</v>
      </c>
      <c r="AH19" s="24">
        <f t="shared" si="15"/>
        <v>1762.6224000000002</v>
      </c>
      <c r="AI19" s="24">
        <f t="shared" si="15"/>
        <v>1771.8624000000002</v>
      </c>
      <c r="AJ19" s="24">
        <f t="shared" si="15"/>
        <v>2160.3120000000004</v>
      </c>
      <c r="AK19" s="24">
        <f t="shared" si="15"/>
        <v>1762.2528000000004</v>
      </c>
      <c r="AL19" s="24">
        <f t="shared" si="15"/>
        <v>2037.6048</v>
      </c>
      <c r="AM19" s="24">
        <f t="shared" si="15"/>
        <v>2062.3680000000004</v>
      </c>
      <c r="AN19" s="24">
        <f t="shared" si="15"/>
        <v>1438.1136000000004</v>
      </c>
      <c r="AO19" s="24">
        <f t="shared" si="15"/>
        <v>635.3424000000001</v>
      </c>
      <c r="AP19" s="24">
        <f t="shared" si="15"/>
        <v>675.6288000000002</v>
      </c>
      <c r="AQ19" s="24">
        <f t="shared" si="15"/>
        <v>1809.9312000000002</v>
      </c>
      <c r="AR19" s="24">
        <f t="shared" si="15"/>
        <v>1270.6848000000002</v>
      </c>
      <c r="AS19" s="24">
        <f t="shared" si="15"/>
        <v>706.3056000000001</v>
      </c>
      <c r="CS19" s="1"/>
      <c r="CT19" s="1"/>
      <c r="CU19" s="1"/>
      <c r="CV19" s="1"/>
    </row>
    <row r="20" spans="1:100" ht="43.5" customHeight="1">
      <c r="A20" s="53" t="s">
        <v>29</v>
      </c>
      <c r="B20" s="53"/>
      <c r="C20" s="53"/>
      <c r="D20" s="53"/>
      <c r="E20" s="53"/>
      <c r="F20" s="53"/>
      <c r="G20" s="13" t="s">
        <v>19</v>
      </c>
      <c r="H20" s="12">
        <v>12.083350464190978</v>
      </c>
      <c r="I20" s="12">
        <f>0.68*B46</f>
        <v>0.7480000000000001</v>
      </c>
      <c r="J20" s="24">
        <f>$I$20*J39*$B$45</f>
        <v>5943.9072000000015</v>
      </c>
      <c r="K20" s="24">
        <f>$I$20*K39*$B$45</f>
        <v>4082.284800000001</v>
      </c>
      <c r="L20" s="24">
        <f>$I$20*L39*$B$45</f>
        <v>4792.286400000001</v>
      </c>
      <c r="M20" s="24">
        <f>$I$20*M39*$B$45</f>
        <v>4689.062400000001</v>
      </c>
      <c r="N20" s="24">
        <f>$I$20*N39*$B$45</f>
        <v>5170.176000000001</v>
      </c>
      <c r="O20" s="13" t="s">
        <v>19</v>
      </c>
      <c r="P20" s="23">
        <v>12.083350464190978</v>
      </c>
      <c r="Q20" s="12">
        <f>0.68*B46</f>
        <v>0.7480000000000001</v>
      </c>
      <c r="R20" s="24">
        <f>$Q$20*R39*$B$45</f>
        <v>4656.7488</v>
      </c>
      <c r="S20" s="24">
        <f aca="true" t="shared" si="16" ref="S20:Z20">$Q$20*S39*$B$45</f>
        <v>4435.041600000001</v>
      </c>
      <c r="T20" s="24">
        <f t="shared" si="16"/>
        <v>5224.929600000001</v>
      </c>
      <c r="U20" s="24">
        <f t="shared" si="16"/>
        <v>5388.2928</v>
      </c>
      <c r="V20" s="24">
        <f t="shared" si="16"/>
        <v>5307.5088000000005</v>
      </c>
      <c r="W20" s="24">
        <f t="shared" si="16"/>
        <v>2761.0176000000006</v>
      </c>
      <c r="X20" s="24">
        <f t="shared" si="16"/>
        <v>5951.985600000001</v>
      </c>
      <c r="Y20" s="24">
        <f t="shared" si="16"/>
        <v>4935.004800000001</v>
      </c>
      <c r="Z20" s="24">
        <f t="shared" si="16"/>
        <v>4903.5888</v>
      </c>
      <c r="AA20" s="13" t="s">
        <v>19</v>
      </c>
      <c r="AB20" s="12">
        <f>0.68*B46</f>
        <v>0.7480000000000001</v>
      </c>
      <c r="AC20" s="24">
        <f aca="true" t="shared" si="17" ref="AC20:AS20">$AB$20*$B$45*AC39</f>
        <v>8863.800000000001</v>
      </c>
      <c r="AD20" s="24">
        <f t="shared" si="17"/>
        <v>3587.7072000000003</v>
      </c>
      <c r="AE20" s="24">
        <f t="shared" si="17"/>
        <v>5332.641600000001</v>
      </c>
      <c r="AF20" s="24">
        <f t="shared" si="17"/>
        <v>5354.184</v>
      </c>
      <c r="AG20" s="24">
        <f t="shared" si="17"/>
        <v>4538.265600000001</v>
      </c>
      <c r="AH20" s="24">
        <f t="shared" si="17"/>
        <v>4280.6544</v>
      </c>
      <c r="AI20" s="24">
        <f t="shared" si="17"/>
        <v>4303.0944</v>
      </c>
      <c r="AJ20" s="24">
        <f t="shared" si="17"/>
        <v>5246.472000000001</v>
      </c>
      <c r="AK20" s="24">
        <f t="shared" si="17"/>
        <v>4279.7568</v>
      </c>
      <c r="AL20" s="24">
        <f t="shared" si="17"/>
        <v>4948.4688</v>
      </c>
      <c r="AM20" s="24">
        <f t="shared" si="17"/>
        <v>5008.608</v>
      </c>
      <c r="AN20" s="24">
        <f t="shared" si="17"/>
        <v>3492.5616000000005</v>
      </c>
      <c r="AO20" s="24">
        <f t="shared" si="17"/>
        <v>1542.9744000000003</v>
      </c>
      <c r="AP20" s="24">
        <f t="shared" si="17"/>
        <v>1640.8128000000002</v>
      </c>
      <c r="AQ20" s="24">
        <f t="shared" si="17"/>
        <v>4395.5472</v>
      </c>
      <c r="AR20" s="24">
        <f t="shared" si="17"/>
        <v>3085.9488000000006</v>
      </c>
      <c r="AS20" s="24">
        <f t="shared" si="17"/>
        <v>1715.3136000000002</v>
      </c>
      <c r="CS20" s="1"/>
      <c r="CT20" s="1"/>
      <c r="CU20" s="1"/>
      <c r="CV20" s="1"/>
    </row>
    <row r="21" spans="1:100" ht="12.75">
      <c r="A21" s="53" t="s">
        <v>89</v>
      </c>
      <c r="B21" s="53"/>
      <c r="C21" s="53"/>
      <c r="D21" s="53"/>
      <c r="E21" s="53"/>
      <c r="F21" s="53"/>
      <c r="G21" s="9" t="s">
        <v>85</v>
      </c>
      <c r="H21" s="12">
        <v>7.994505494505494</v>
      </c>
      <c r="I21" s="12">
        <f>0.23*B46</f>
        <v>0.25300000000000006</v>
      </c>
      <c r="J21" s="24">
        <f>$I$21*J39*$B$45</f>
        <v>2010.4392000000007</v>
      </c>
      <c r="K21" s="24">
        <f>$I$21*K39*$B$45</f>
        <v>1380.7728000000004</v>
      </c>
      <c r="L21" s="24">
        <f>$I$21*L39*$B$45</f>
        <v>1620.9204000000002</v>
      </c>
      <c r="M21" s="24">
        <f>$I$21*M39*$B$45</f>
        <v>1586.0064000000004</v>
      </c>
      <c r="N21" s="24">
        <f>$I$21*N39*$B$45</f>
        <v>1748.7360000000003</v>
      </c>
      <c r="O21" s="9" t="s">
        <v>85</v>
      </c>
      <c r="P21" s="23">
        <v>7.994505494505494</v>
      </c>
      <c r="Q21" s="12">
        <f>0.23*B46</f>
        <v>0.25300000000000006</v>
      </c>
      <c r="R21" s="24">
        <f>$Q$21*R39*$B$45</f>
        <v>1575.0768000000003</v>
      </c>
      <c r="S21" s="24">
        <f aca="true" t="shared" si="18" ref="S21:Z21">$Q$21*S39*$B$45</f>
        <v>1500.0876000000003</v>
      </c>
      <c r="T21" s="24">
        <f t="shared" si="18"/>
        <v>1767.2556000000006</v>
      </c>
      <c r="U21" s="24">
        <f t="shared" si="18"/>
        <v>1822.5108000000005</v>
      </c>
      <c r="V21" s="24">
        <f t="shared" si="18"/>
        <v>1795.1868000000002</v>
      </c>
      <c r="W21" s="24">
        <f t="shared" si="18"/>
        <v>933.8736000000004</v>
      </c>
      <c r="X21" s="24">
        <f t="shared" si="18"/>
        <v>2013.1716000000006</v>
      </c>
      <c r="Y21" s="24">
        <f t="shared" si="18"/>
        <v>1669.1928000000003</v>
      </c>
      <c r="Z21" s="24">
        <f t="shared" si="18"/>
        <v>1658.5668000000003</v>
      </c>
      <c r="AA21" s="9" t="s">
        <v>85</v>
      </c>
      <c r="AB21" s="12">
        <f>0.45*B46</f>
        <v>0.49500000000000005</v>
      </c>
      <c r="AC21" s="24">
        <f aca="true" t="shared" si="19" ref="AC21:AS21">$AB$21*$B$45*AC39</f>
        <v>5865.75</v>
      </c>
      <c r="AD21" s="24">
        <f t="shared" si="19"/>
        <v>2374.2180000000003</v>
      </c>
      <c r="AE21" s="24">
        <f t="shared" si="19"/>
        <v>3528.954</v>
      </c>
      <c r="AF21" s="24">
        <f t="shared" si="19"/>
        <v>3543.21</v>
      </c>
      <c r="AG21" s="24">
        <f t="shared" si="19"/>
        <v>3003.264</v>
      </c>
      <c r="AH21" s="24">
        <f t="shared" si="19"/>
        <v>2832.786</v>
      </c>
      <c r="AI21" s="24">
        <f t="shared" si="19"/>
        <v>2847.636</v>
      </c>
      <c r="AJ21" s="24">
        <f t="shared" si="19"/>
        <v>3471.9300000000003</v>
      </c>
      <c r="AK21" s="24">
        <f t="shared" si="19"/>
        <v>2832.1920000000005</v>
      </c>
      <c r="AL21" s="24">
        <f t="shared" si="19"/>
        <v>3274.7219999999998</v>
      </c>
      <c r="AM21" s="24">
        <f t="shared" si="19"/>
        <v>3314.5200000000004</v>
      </c>
      <c r="AN21" s="24">
        <f t="shared" si="19"/>
        <v>2311.2540000000004</v>
      </c>
      <c r="AO21" s="24">
        <f t="shared" si="19"/>
        <v>1021.0860000000001</v>
      </c>
      <c r="AP21" s="24">
        <f t="shared" si="19"/>
        <v>1085.832</v>
      </c>
      <c r="AQ21" s="24">
        <f t="shared" si="19"/>
        <v>2908.818</v>
      </c>
      <c r="AR21" s="24">
        <f t="shared" si="19"/>
        <v>2042.1720000000003</v>
      </c>
      <c r="AS21" s="24">
        <f t="shared" si="19"/>
        <v>1135.134</v>
      </c>
      <c r="CS21" s="1"/>
      <c r="CT21" s="1"/>
      <c r="CU21" s="1"/>
      <c r="CV21" s="1"/>
    </row>
    <row r="22" spans="1:100" ht="12.75">
      <c r="A22" s="53" t="s">
        <v>30</v>
      </c>
      <c r="B22" s="53"/>
      <c r="C22" s="53"/>
      <c r="D22" s="53"/>
      <c r="E22" s="53"/>
      <c r="F22" s="53"/>
      <c r="G22" s="9" t="s">
        <v>84</v>
      </c>
      <c r="H22" s="12">
        <v>7.994505494505494</v>
      </c>
      <c r="I22" s="12">
        <f>2.74*B46</f>
        <v>3.0140000000000007</v>
      </c>
      <c r="J22" s="24">
        <f>$I$22*J39*$B$45</f>
        <v>23950.449600000007</v>
      </c>
      <c r="K22" s="24">
        <f>$I$22*K39*$B$45</f>
        <v>16449.206400000003</v>
      </c>
      <c r="L22" s="24">
        <f>$I$22*L39*$B$45</f>
        <v>19310.095200000003</v>
      </c>
      <c r="M22" s="24">
        <f>$I$22*M39*$B$45</f>
        <v>18894.163200000003</v>
      </c>
      <c r="N22" s="24">
        <f>$I$22*N39*$B$45</f>
        <v>20832.768000000004</v>
      </c>
      <c r="O22" s="9" t="s">
        <v>84</v>
      </c>
      <c r="P22" s="23">
        <v>7.994505494505494</v>
      </c>
      <c r="Q22" s="12">
        <f>2.74*B46</f>
        <v>3.0140000000000007</v>
      </c>
      <c r="R22" s="24">
        <f>$Q$22*R39*$B$45</f>
        <v>18763.958400000003</v>
      </c>
      <c r="S22" s="24">
        <f aca="true" t="shared" si="20" ref="S22:Z22">$Q$22*S39*$B$45</f>
        <v>17870.608800000005</v>
      </c>
      <c r="T22" s="24">
        <f t="shared" si="20"/>
        <v>21053.392800000005</v>
      </c>
      <c r="U22" s="24">
        <f t="shared" si="20"/>
        <v>21711.650400000002</v>
      </c>
      <c r="V22" s="24">
        <f t="shared" si="20"/>
        <v>21386.138400000003</v>
      </c>
      <c r="W22" s="24">
        <f t="shared" si="20"/>
        <v>11125.276800000003</v>
      </c>
      <c r="X22" s="24">
        <f t="shared" si="20"/>
        <v>23983.000800000005</v>
      </c>
      <c r="Y22" s="24">
        <f t="shared" si="20"/>
        <v>19885.166400000002</v>
      </c>
      <c r="Z22" s="24">
        <f t="shared" si="20"/>
        <v>19758.578400000002</v>
      </c>
      <c r="AA22" s="9" t="s">
        <v>84</v>
      </c>
      <c r="AB22" s="12">
        <f>2.74*B46</f>
        <v>3.0140000000000007</v>
      </c>
      <c r="AC22" s="24">
        <f aca="true" t="shared" si="21" ref="AC22:AS22">$AB$22*$B$45*AC39</f>
        <v>35715.90000000001</v>
      </c>
      <c r="AD22" s="24">
        <f t="shared" si="21"/>
        <v>14456.349600000001</v>
      </c>
      <c r="AE22" s="24">
        <f t="shared" si="21"/>
        <v>21487.408800000005</v>
      </c>
      <c r="AF22" s="24">
        <f t="shared" si="21"/>
        <v>21574.212000000003</v>
      </c>
      <c r="AG22" s="24">
        <f t="shared" si="21"/>
        <v>18286.540800000002</v>
      </c>
      <c r="AH22" s="24">
        <f t="shared" si="21"/>
        <v>17248.519200000002</v>
      </c>
      <c r="AI22" s="24">
        <f t="shared" si="21"/>
        <v>17338.9392</v>
      </c>
      <c r="AJ22" s="24">
        <f t="shared" si="21"/>
        <v>21140.196000000004</v>
      </c>
      <c r="AK22" s="24">
        <f t="shared" si="21"/>
        <v>17244.902400000003</v>
      </c>
      <c r="AL22" s="24">
        <f t="shared" si="21"/>
        <v>19939.418400000002</v>
      </c>
      <c r="AM22" s="24">
        <f t="shared" si="21"/>
        <v>20181.744000000002</v>
      </c>
      <c r="AN22" s="24">
        <f t="shared" si="21"/>
        <v>14072.968800000004</v>
      </c>
      <c r="AO22" s="24">
        <f t="shared" si="21"/>
        <v>6217.279200000001</v>
      </c>
      <c r="AP22" s="24">
        <f t="shared" si="21"/>
        <v>6611.510400000002</v>
      </c>
      <c r="AQ22" s="24">
        <f t="shared" si="21"/>
        <v>17711.469600000004</v>
      </c>
      <c r="AR22" s="24">
        <f t="shared" si="21"/>
        <v>12434.558400000002</v>
      </c>
      <c r="AS22" s="24">
        <f t="shared" si="21"/>
        <v>6911.704800000001</v>
      </c>
      <c r="CS22" s="1"/>
      <c r="CT22" s="1"/>
      <c r="CU22" s="1"/>
      <c r="CV22" s="1"/>
    </row>
    <row r="23" spans="1:100" ht="12.75">
      <c r="A23" s="53" t="s">
        <v>31</v>
      </c>
      <c r="B23" s="53"/>
      <c r="C23" s="53"/>
      <c r="D23" s="53"/>
      <c r="E23" s="53"/>
      <c r="F23" s="53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>$I$23*K39*$B$45</f>
        <v>0</v>
      </c>
      <c r="L23" s="24">
        <f>$I$23*L39*$B$45</f>
        <v>0</v>
      </c>
      <c r="M23" s="24">
        <f>$I$23*M39*$B$45</f>
        <v>0</v>
      </c>
      <c r="N23" s="24">
        <f>$I$23*N39*$B$45</f>
        <v>0</v>
      </c>
      <c r="O23" s="9" t="s">
        <v>9</v>
      </c>
      <c r="P23" s="23">
        <v>7.994505494505494</v>
      </c>
      <c r="Q23" s="12">
        <v>0</v>
      </c>
      <c r="R23" s="24">
        <f>$I$23*R39*$B$45</f>
        <v>0</v>
      </c>
      <c r="S23" s="24">
        <f aca="true" t="shared" si="22" ref="S23:Z23">$I$23*S39*$B$45</f>
        <v>0</v>
      </c>
      <c r="T23" s="24">
        <f t="shared" si="22"/>
        <v>0</v>
      </c>
      <c r="U23" s="24">
        <f t="shared" si="22"/>
        <v>0</v>
      </c>
      <c r="V23" s="24">
        <f t="shared" si="22"/>
        <v>0</v>
      </c>
      <c r="W23" s="24">
        <f t="shared" si="22"/>
        <v>0</v>
      </c>
      <c r="X23" s="24">
        <f t="shared" si="22"/>
        <v>0</v>
      </c>
      <c r="Y23" s="24">
        <f t="shared" si="22"/>
        <v>0</v>
      </c>
      <c r="Z23" s="24">
        <f t="shared" si="22"/>
        <v>0</v>
      </c>
      <c r="AA23" s="9" t="s">
        <v>9</v>
      </c>
      <c r="AB23" s="12">
        <v>0</v>
      </c>
      <c r="AC23" s="24">
        <f aca="true" t="shared" si="23" ref="AC23:AS23">$AB$23*$B$45*AC39</f>
        <v>0</v>
      </c>
      <c r="AD23" s="24">
        <f t="shared" si="23"/>
        <v>0</v>
      </c>
      <c r="AE23" s="24">
        <f t="shared" si="23"/>
        <v>0</v>
      </c>
      <c r="AF23" s="24">
        <f t="shared" si="23"/>
        <v>0</v>
      </c>
      <c r="AG23" s="24">
        <f t="shared" si="23"/>
        <v>0</v>
      </c>
      <c r="AH23" s="24">
        <f t="shared" si="23"/>
        <v>0</v>
      </c>
      <c r="AI23" s="24">
        <f t="shared" si="23"/>
        <v>0</v>
      </c>
      <c r="AJ23" s="24">
        <f t="shared" si="23"/>
        <v>0</v>
      </c>
      <c r="AK23" s="24">
        <f t="shared" si="23"/>
        <v>0</v>
      </c>
      <c r="AL23" s="24">
        <f t="shared" si="23"/>
        <v>0</v>
      </c>
      <c r="AM23" s="24">
        <f t="shared" si="23"/>
        <v>0</v>
      </c>
      <c r="AN23" s="24">
        <f t="shared" si="23"/>
        <v>0</v>
      </c>
      <c r="AO23" s="24">
        <f t="shared" si="23"/>
        <v>0</v>
      </c>
      <c r="AP23" s="24">
        <f t="shared" si="23"/>
        <v>0</v>
      </c>
      <c r="AQ23" s="24">
        <f t="shared" si="23"/>
        <v>0</v>
      </c>
      <c r="AR23" s="24">
        <f t="shared" si="23"/>
        <v>0</v>
      </c>
      <c r="AS23" s="24">
        <f t="shared" si="23"/>
        <v>0</v>
      </c>
      <c r="CS23" s="1"/>
      <c r="CT23" s="1"/>
      <c r="CU23" s="1"/>
      <c r="CV23" s="1"/>
    </row>
    <row r="24" spans="1:100" ht="13.5" customHeight="1">
      <c r="A24" s="59" t="s">
        <v>20</v>
      </c>
      <c r="B24" s="59"/>
      <c r="C24" s="59"/>
      <c r="D24" s="59"/>
      <c r="E24" s="59"/>
      <c r="F24" s="59"/>
      <c r="G24" s="11"/>
      <c r="H24" s="6">
        <f aca="true" t="shared" si="24" ref="H24:N24">SUM(H25:H28)</f>
        <v>33.76989389920425</v>
      </c>
      <c r="I24" s="38">
        <f>SUM(I25:I28)</f>
        <v>6.160000000000001</v>
      </c>
      <c r="J24" s="21">
        <f t="shared" si="24"/>
        <v>48949.82400000001</v>
      </c>
      <c r="K24" s="21">
        <f t="shared" si="24"/>
        <v>33618.816000000006</v>
      </c>
      <c r="L24" s="21">
        <f t="shared" si="24"/>
        <v>39465.888000000006</v>
      </c>
      <c r="M24" s="21">
        <f t="shared" si="24"/>
        <v>38615.808</v>
      </c>
      <c r="N24" s="21">
        <f t="shared" si="24"/>
        <v>42577.920000000006</v>
      </c>
      <c r="O24" s="26"/>
      <c r="P24" s="28">
        <f>SUM(P25:P28)</f>
        <v>33.76989389920425</v>
      </c>
      <c r="Q24" s="38">
        <f>SUM(Q25:Q28)</f>
        <v>5.654000000000001</v>
      </c>
      <c r="R24" s="21">
        <f>SUM(R25:R28)</f>
        <v>35199.5424</v>
      </c>
      <c r="S24" s="21">
        <f aca="true" t="shared" si="25" ref="S24:Z24">SUM(S25:S28)</f>
        <v>33523.696800000005</v>
      </c>
      <c r="T24" s="21">
        <f t="shared" si="25"/>
        <v>39494.32080000001</v>
      </c>
      <c r="U24" s="21">
        <f t="shared" si="25"/>
        <v>40729.1544</v>
      </c>
      <c r="V24" s="21">
        <f t="shared" si="25"/>
        <v>40118.5224</v>
      </c>
      <c r="W24" s="21">
        <f t="shared" si="25"/>
        <v>20870.044800000003</v>
      </c>
      <c r="X24" s="21">
        <f t="shared" si="25"/>
        <v>44990.00880000001</v>
      </c>
      <c r="Y24" s="21">
        <f t="shared" si="25"/>
        <v>37302.8304</v>
      </c>
      <c r="Z24" s="21">
        <f t="shared" si="25"/>
        <v>37065.3624</v>
      </c>
      <c r="AA24" s="26"/>
      <c r="AB24" s="38">
        <f>SUM(AB25:AB28)</f>
        <v>2.7390000000000003</v>
      </c>
      <c r="AC24" s="31">
        <f aca="true" t="shared" si="26" ref="AC24:AS24">SUM(AC25:AC28)</f>
        <v>32457.150000000005</v>
      </c>
      <c r="AD24" s="31">
        <f t="shared" si="26"/>
        <v>13137.339600000001</v>
      </c>
      <c r="AE24" s="31">
        <f t="shared" si="26"/>
        <v>19526.878800000002</v>
      </c>
      <c r="AF24" s="31">
        <f t="shared" si="26"/>
        <v>19605.762</v>
      </c>
      <c r="AG24" s="31">
        <f t="shared" si="26"/>
        <v>16618.060800000003</v>
      </c>
      <c r="AH24" s="31">
        <f t="shared" si="26"/>
        <v>15674.7492</v>
      </c>
      <c r="AI24" s="31">
        <f t="shared" si="26"/>
        <v>15756.919200000002</v>
      </c>
      <c r="AJ24" s="31">
        <f t="shared" si="26"/>
        <v>19211.346</v>
      </c>
      <c r="AK24" s="31">
        <f t="shared" si="26"/>
        <v>15671.462400000002</v>
      </c>
      <c r="AL24" s="31">
        <f t="shared" si="26"/>
        <v>18120.1284</v>
      </c>
      <c r="AM24" s="31">
        <f t="shared" si="26"/>
        <v>18340.344000000005</v>
      </c>
      <c r="AN24" s="31">
        <f t="shared" si="26"/>
        <v>12788.938800000002</v>
      </c>
      <c r="AO24" s="31">
        <f t="shared" si="26"/>
        <v>5650.0092</v>
      </c>
      <c r="AP24" s="31">
        <f t="shared" si="26"/>
        <v>6008.270400000001</v>
      </c>
      <c r="AQ24" s="31">
        <f t="shared" si="26"/>
        <v>16095.4596</v>
      </c>
      <c r="AR24" s="31">
        <f t="shared" si="26"/>
        <v>11300.0184</v>
      </c>
      <c r="AS24" s="31">
        <f t="shared" si="26"/>
        <v>6281.0748</v>
      </c>
      <c r="CS24" s="1"/>
      <c r="CT24" s="1"/>
      <c r="CU24" s="1"/>
      <c r="CV24" s="1"/>
    </row>
    <row r="25" spans="1:100" ht="12.75">
      <c r="A25" s="53" t="s">
        <v>32</v>
      </c>
      <c r="B25" s="53"/>
      <c r="C25" s="53"/>
      <c r="D25" s="53"/>
      <c r="E25" s="53"/>
      <c r="F25" s="53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>$I$25*M39*$B$45</f>
        <v>0</v>
      </c>
      <c r="N25" s="24">
        <f>$I$25*N39*$B$45</f>
        <v>0</v>
      </c>
      <c r="O25" s="9" t="s">
        <v>21</v>
      </c>
      <c r="P25" s="23">
        <v>0.3445907540735127</v>
      </c>
      <c r="Q25" s="12">
        <v>0</v>
      </c>
      <c r="R25" s="24">
        <f>$I$25*R39*$B$45</f>
        <v>0</v>
      </c>
      <c r="S25" s="24">
        <f aca="true" t="shared" si="27" ref="S25:Z25">$I$25*S39*$B$45</f>
        <v>0</v>
      </c>
      <c r="T25" s="24">
        <f t="shared" si="27"/>
        <v>0</v>
      </c>
      <c r="U25" s="24">
        <f t="shared" si="27"/>
        <v>0</v>
      </c>
      <c r="V25" s="24">
        <f t="shared" si="27"/>
        <v>0</v>
      </c>
      <c r="W25" s="24">
        <f t="shared" si="27"/>
        <v>0</v>
      </c>
      <c r="X25" s="24">
        <f t="shared" si="27"/>
        <v>0</v>
      </c>
      <c r="Y25" s="24">
        <f t="shared" si="27"/>
        <v>0</v>
      </c>
      <c r="Z25" s="24">
        <f t="shared" si="27"/>
        <v>0</v>
      </c>
      <c r="AA25" s="9" t="s">
        <v>21</v>
      </c>
      <c r="AB25" s="12">
        <v>0</v>
      </c>
      <c r="AC25" s="24">
        <f aca="true" t="shared" si="28" ref="AC25:AS25">$AB$25*$B$45*AC39</f>
        <v>0</v>
      </c>
      <c r="AD25" s="24">
        <f t="shared" si="28"/>
        <v>0</v>
      </c>
      <c r="AE25" s="24">
        <f t="shared" si="28"/>
        <v>0</v>
      </c>
      <c r="AF25" s="24">
        <f t="shared" si="28"/>
        <v>0</v>
      </c>
      <c r="AG25" s="24">
        <f t="shared" si="28"/>
        <v>0</v>
      </c>
      <c r="AH25" s="24">
        <f t="shared" si="28"/>
        <v>0</v>
      </c>
      <c r="AI25" s="24">
        <f t="shared" si="28"/>
        <v>0</v>
      </c>
      <c r="AJ25" s="24">
        <f t="shared" si="28"/>
        <v>0</v>
      </c>
      <c r="AK25" s="24">
        <f t="shared" si="28"/>
        <v>0</v>
      </c>
      <c r="AL25" s="24">
        <f t="shared" si="28"/>
        <v>0</v>
      </c>
      <c r="AM25" s="24">
        <f t="shared" si="28"/>
        <v>0</v>
      </c>
      <c r="AN25" s="24">
        <f t="shared" si="28"/>
        <v>0</v>
      </c>
      <c r="AO25" s="24">
        <f t="shared" si="28"/>
        <v>0</v>
      </c>
      <c r="AP25" s="24">
        <f t="shared" si="28"/>
        <v>0</v>
      </c>
      <c r="AQ25" s="24">
        <f t="shared" si="28"/>
        <v>0</v>
      </c>
      <c r="AR25" s="24">
        <f t="shared" si="28"/>
        <v>0</v>
      </c>
      <c r="AS25" s="24">
        <f t="shared" si="28"/>
        <v>0</v>
      </c>
      <c r="CS25" s="1"/>
      <c r="CT25" s="1"/>
      <c r="CU25" s="1"/>
      <c r="CV25" s="1"/>
    </row>
    <row r="26" spans="1:100" ht="37.5" customHeight="1">
      <c r="A26" s="51" t="s">
        <v>33</v>
      </c>
      <c r="B26" s="51"/>
      <c r="C26" s="51"/>
      <c r="D26" s="51"/>
      <c r="E26" s="51"/>
      <c r="F26" s="51"/>
      <c r="G26" s="9" t="s">
        <v>86</v>
      </c>
      <c r="H26" s="10">
        <v>7.580996589617279</v>
      </c>
      <c r="I26" s="12">
        <f>0.35*B46</f>
        <v>0.385</v>
      </c>
      <c r="J26" s="24">
        <f>$I$26*J39*$B$45</f>
        <v>3059.3640000000005</v>
      </c>
      <c r="K26" s="24">
        <f>$I$26*K39*$B$45</f>
        <v>2101.1760000000004</v>
      </c>
      <c r="L26" s="24">
        <f>$I$26*L39*$B$45</f>
        <v>2466.618</v>
      </c>
      <c r="M26" s="24">
        <f>$I$26*M39*$B$45</f>
        <v>2413.488</v>
      </c>
      <c r="N26" s="24">
        <f>$I$26*N39*$B$45</f>
        <v>2661.12</v>
      </c>
      <c r="O26" s="9" t="s">
        <v>86</v>
      </c>
      <c r="P26" s="23">
        <v>7.580996589617279</v>
      </c>
      <c r="Q26" s="12">
        <f>0.35*B46</f>
        <v>0.385</v>
      </c>
      <c r="R26" s="24">
        <f>$I$26*R39*$B$45</f>
        <v>2396.8559999999998</v>
      </c>
      <c r="S26" s="24">
        <f aca="true" t="shared" si="29" ref="S26:Z26">$I$26*S39*$B$45</f>
        <v>2282.742</v>
      </c>
      <c r="T26" s="24">
        <f t="shared" si="29"/>
        <v>2689.302</v>
      </c>
      <c r="U26" s="24">
        <f t="shared" si="29"/>
        <v>2773.386</v>
      </c>
      <c r="V26" s="24">
        <f t="shared" si="29"/>
        <v>2731.806</v>
      </c>
      <c r="W26" s="24">
        <f t="shared" si="29"/>
        <v>1421.112</v>
      </c>
      <c r="X26" s="24">
        <f t="shared" si="29"/>
        <v>3063.5220000000004</v>
      </c>
      <c r="Y26" s="24">
        <f t="shared" si="29"/>
        <v>2540.0759999999996</v>
      </c>
      <c r="Z26" s="24">
        <f t="shared" si="29"/>
        <v>2523.906</v>
      </c>
      <c r="AA26" s="9" t="s">
        <v>86</v>
      </c>
      <c r="AB26" s="12">
        <f>0.14*B46</f>
        <v>0.15400000000000003</v>
      </c>
      <c r="AC26" s="24">
        <f aca="true" t="shared" si="30" ref="AC26:AS26">$AB$26*$B$45*AC39</f>
        <v>1824.9000000000003</v>
      </c>
      <c r="AD26" s="24">
        <f t="shared" si="30"/>
        <v>738.6456000000001</v>
      </c>
      <c r="AE26" s="24">
        <f t="shared" si="30"/>
        <v>1097.8968000000002</v>
      </c>
      <c r="AF26" s="24">
        <f t="shared" si="30"/>
        <v>1102.332</v>
      </c>
      <c r="AG26" s="24">
        <f t="shared" si="30"/>
        <v>934.3488000000002</v>
      </c>
      <c r="AH26" s="24">
        <f t="shared" si="30"/>
        <v>881.3112000000001</v>
      </c>
      <c r="AI26" s="24">
        <f t="shared" si="30"/>
        <v>885.9312000000001</v>
      </c>
      <c r="AJ26" s="24">
        <f t="shared" si="30"/>
        <v>1080.1560000000002</v>
      </c>
      <c r="AK26" s="24">
        <f t="shared" si="30"/>
        <v>881.1264000000002</v>
      </c>
      <c r="AL26" s="24">
        <f t="shared" si="30"/>
        <v>1018.8024</v>
      </c>
      <c r="AM26" s="24">
        <f t="shared" si="30"/>
        <v>1031.1840000000002</v>
      </c>
      <c r="AN26" s="24">
        <f t="shared" si="30"/>
        <v>719.0568000000002</v>
      </c>
      <c r="AO26" s="24">
        <f t="shared" si="30"/>
        <v>317.67120000000006</v>
      </c>
      <c r="AP26" s="24">
        <f t="shared" si="30"/>
        <v>337.8144000000001</v>
      </c>
      <c r="AQ26" s="24">
        <f t="shared" si="30"/>
        <v>904.9656000000001</v>
      </c>
      <c r="AR26" s="24">
        <f t="shared" si="30"/>
        <v>635.3424000000001</v>
      </c>
      <c r="AS26" s="24">
        <f t="shared" si="30"/>
        <v>353.15280000000007</v>
      </c>
      <c r="CS26" s="1"/>
      <c r="CT26" s="1"/>
      <c r="CU26" s="1"/>
      <c r="CV26" s="1"/>
    </row>
    <row r="27" spans="1:100" ht="45" customHeight="1">
      <c r="A27" s="51" t="s">
        <v>34</v>
      </c>
      <c r="B27" s="51"/>
      <c r="C27" s="51"/>
      <c r="D27" s="51"/>
      <c r="E27" s="51"/>
      <c r="F27" s="51"/>
      <c r="G27" s="13" t="s">
        <v>22</v>
      </c>
      <c r="H27" s="14">
        <v>2.067544524441076</v>
      </c>
      <c r="I27" s="12">
        <f>0.04*B46</f>
        <v>0.044000000000000004</v>
      </c>
      <c r="J27" s="24">
        <f>$I$27*J39*$B$45</f>
        <v>349.64160000000004</v>
      </c>
      <c r="K27" s="24">
        <f>$I$27*K39*$B$45</f>
        <v>240.13440000000003</v>
      </c>
      <c r="L27" s="24">
        <f>$I$27*L39*$B$45</f>
        <v>281.8992</v>
      </c>
      <c r="M27" s="24">
        <f>$I$27*M39*$B$45</f>
        <v>275.8272</v>
      </c>
      <c r="N27" s="24">
        <f>$I$27*N39*$B$45</f>
        <v>304.12800000000004</v>
      </c>
      <c r="O27" s="13" t="s">
        <v>22</v>
      </c>
      <c r="P27" s="29">
        <v>2.067544524441076</v>
      </c>
      <c r="Q27" s="12">
        <f>0.04*B46</f>
        <v>0.044000000000000004</v>
      </c>
      <c r="R27" s="24">
        <f>Q27*R39*B45</f>
        <v>273.9264</v>
      </c>
      <c r="S27" s="24">
        <f>Q27*S39*B45</f>
        <v>260.88480000000004</v>
      </c>
      <c r="T27" s="24">
        <f>Q27*T39*B45</f>
        <v>307.34880000000004</v>
      </c>
      <c r="U27" s="24">
        <f>Q27*U39*B45</f>
        <v>316.9584</v>
      </c>
      <c r="V27" s="24">
        <f>Q27*B45*V39</f>
        <v>312.2064</v>
      </c>
      <c r="W27" s="24">
        <f>Q27*W39*B45</f>
        <v>162.4128</v>
      </c>
      <c r="X27" s="24">
        <f>Q27*X39*B45</f>
        <v>350.11680000000007</v>
      </c>
      <c r="Y27" s="24">
        <f>Q27*Y39*B45</f>
        <v>290.2944</v>
      </c>
      <c r="Z27" s="24">
        <f>Q27*Z39*B45</f>
        <v>288.44640000000004</v>
      </c>
      <c r="AA27" s="13" t="s">
        <v>22</v>
      </c>
      <c r="AB27" s="12">
        <v>0</v>
      </c>
      <c r="AC27" s="24">
        <f aca="true" t="shared" si="31" ref="AC27:AS27">$AB$27*$B$45*AC39</f>
        <v>0</v>
      </c>
      <c r="AD27" s="24">
        <f t="shared" si="31"/>
        <v>0</v>
      </c>
      <c r="AE27" s="24">
        <f t="shared" si="31"/>
        <v>0</v>
      </c>
      <c r="AF27" s="24">
        <f t="shared" si="31"/>
        <v>0</v>
      </c>
      <c r="AG27" s="24">
        <f t="shared" si="31"/>
        <v>0</v>
      </c>
      <c r="AH27" s="24">
        <f t="shared" si="31"/>
        <v>0</v>
      </c>
      <c r="AI27" s="24">
        <f t="shared" si="31"/>
        <v>0</v>
      </c>
      <c r="AJ27" s="24">
        <f t="shared" si="31"/>
        <v>0</v>
      </c>
      <c r="AK27" s="24">
        <f t="shared" si="31"/>
        <v>0</v>
      </c>
      <c r="AL27" s="24">
        <f t="shared" si="31"/>
        <v>0</v>
      </c>
      <c r="AM27" s="24">
        <f t="shared" si="31"/>
        <v>0</v>
      </c>
      <c r="AN27" s="24">
        <f t="shared" si="31"/>
        <v>0</v>
      </c>
      <c r="AO27" s="24">
        <f t="shared" si="31"/>
        <v>0</v>
      </c>
      <c r="AP27" s="24">
        <f t="shared" si="31"/>
        <v>0</v>
      </c>
      <c r="AQ27" s="24">
        <f t="shared" si="31"/>
        <v>0</v>
      </c>
      <c r="AR27" s="24">
        <f t="shared" si="31"/>
        <v>0</v>
      </c>
      <c r="AS27" s="24">
        <f t="shared" si="31"/>
        <v>0</v>
      </c>
      <c r="CS27" s="1"/>
      <c r="CT27" s="1"/>
      <c r="CU27" s="1"/>
      <c r="CV27" s="1"/>
    </row>
    <row r="28" spans="1:100" ht="68.25" customHeight="1">
      <c r="A28" s="51" t="s">
        <v>35</v>
      </c>
      <c r="B28" s="51"/>
      <c r="C28" s="51"/>
      <c r="D28" s="51"/>
      <c r="E28" s="51"/>
      <c r="F28" s="51"/>
      <c r="G28" s="9" t="s">
        <v>86</v>
      </c>
      <c r="H28" s="10">
        <v>23.776762031072376</v>
      </c>
      <c r="I28" s="12">
        <f>5.21*B46</f>
        <v>5.731000000000001</v>
      </c>
      <c r="J28" s="24">
        <f>$I$28*J39*$B$45</f>
        <v>45540.818400000004</v>
      </c>
      <c r="K28" s="24">
        <f>$I$28*K39*$B$45</f>
        <v>31277.505600000004</v>
      </c>
      <c r="L28" s="24">
        <f>$I$28*L39*$B$45</f>
        <v>36717.370800000004</v>
      </c>
      <c r="M28" s="24">
        <f>$I$28*M39*$B$45</f>
        <v>35926.4928</v>
      </c>
      <c r="N28" s="24">
        <f>$I$28*N39*$B$45</f>
        <v>39612.672000000006</v>
      </c>
      <c r="O28" s="9" t="s">
        <v>86</v>
      </c>
      <c r="P28" s="23">
        <v>23.776762031072376</v>
      </c>
      <c r="Q28" s="12">
        <f>4.75*B46</f>
        <v>5.2250000000000005</v>
      </c>
      <c r="R28" s="24">
        <f>Q28*R39*B45</f>
        <v>32528.760000000002</v>
      </c>
      <c r="S28" s="24">
        <f>Q28*S39*B45</f>
        <v>30980.070000000007</v>
      </c>
      <c r="T28" s="24">
        <f>Q28*T39*B45</f>
        <v>36497.670000000006</v>
      </c>
      <c r="U28" s="24">
        <f>Q28*U39*B45</f>
        <v>37638.81</v>
      </c>
      <c r="V28" s="24">
        <f>Q28*V39*B45</f>
        <v>37074.51</v>
      </c>
      <c r="W28" s="24">
        <f>Q28*W39*B45</f>
        <v>19286.520000000004</v>
      </c>
      <c r="X28" s="24">
        <f>Q28*X39*B45</f>
        <v>41576.37000000001</v>
      </c>
      <c r="Y28" s="24">
        <f>Q28*Y39*B45</f>
        <v>34472.46</v>
      </c>
      <c r="Z28" s="24">
        <f>Q28*Z39*B45</f>
        <v>34253.01</v>
      </c>
      <c r="AA28" s="9" t="s">
        <v>86</v>
      </c>
      <c r="AB28" s="12">
        <f>2.35*B46</f>
        <v>2.5850000000000004</v>
      </c>
      <c r="AC28" s="24">
        <f aca="true" t="shared" si="32" ref="AC28:AS28">$AB$28*$B$45*AC39</f>
        <v>30632.250000000004</v>
      </c>
      <c r="AD28" s="24">
        <f t="shared" si="32"/>
        <v>12398.694000000001</v>
      </c>
      <c r="AE28" s="24">
        <f t="shared" si="32"/>
        <v>18428.982000000004</v>
      </c>
      <c r="AF28" s="24">
        <f t="shared" si="32"/>
        <v>18503.43</v>
      </c>
      <c r="AG28" s="24">
        <f t="shared" si="32"/>
        <v>15683.712000000003</v>
      </c>
      <c r="AH28" s="24">
        <f t="shared" si="32"/>
        <v>14793.438</v>
      </c>
      <c r="AI28" s="24">
        <f t="shared" si="32"/>
        <v>14870.988000000001</v>
      </c>
      <c r="AJ28" s="24">
        <f t="shared" si="32"/>
        <v>18131.190000000002</v>
      </c>
      <c r="AK28" s="24">
        <f t="shared" si="32"/>
        <v>14790.336000000001</v>
      </c>
      <c r="AL28" s="24">
        <f t="shared" si="32"/>
        <v>17101.326</v>
      </c>
      <c r="AM28" s="24">
        <f t="shared" si="32"/>
        <v>17309.160000000003</v>
      </c>
      <c r="AN28" s="24">
        <f t="shared" si="32"/>
        <v>12069.882000000001</v>
      </c>
      <c r="AO28" s="24">
        <f t="shared" si="32"/>
        <v>5332.338000000001</v>
      </c>
      <c r="AP28" s="24">
        <f t="shared" si="32"/>
        <v>5670.456000000001</v>
      </c>
      <c r="AQ28" s="24">
        <f t="shared" si="32"/>
        <v>15190.494</v>
      </c>
      <c r="AR28" s="24">
        <f t="shared" si="32"/>
        <v>10664.676000000001</v>
      </c>
      <c r="AS28" s="24">
        <f t="shared" si="32"/>
        <v>5927.9220000000005</v>
      </c>
      <c r="CS28" s="1"/>
      <c r="CT28" s="1"/>
      <c r="CU28" s="1"/>
      <c r="CV28" s="1"/>
    </row>
    <row r="29" spans="1:100" ht="12.75">
      <c r="A29" s="52" t="s">
        <v>23</v>
      </c>
      <c r="B29" s="52"/>
      <c r="C29" s="52"/>
      <c r="D29" s="52"/>
      <c r="E29" s="52"/>
      <c r="F29" s="52"/>
      <c r="G29" s="11"/>
      <c r="H29" s="6">
        <f>SUM(H30:H32)</f>
        <v>14.81716559302766</v>
      </c>
      <c r="I29" s="38">
        <f aca="true" t="shared" si="33" ref="I29:N29">SUM(I30:I35)</f>
        <v>3.4650000000000003</v>
      </c>
      <c r="J29" s="21">
        <f t="shared" si="33"/>
        <v>27534.276000000005</v>
      </c>
      <c r="K29" s="21">
        <f t="shared" si="33"/>
        <v>18910.584000000003</v>
      </c>
      <c r="L29" s="21">
        <f t="shared" si="33"/>
        <v>22199.562</v>
      </c>
      <c r="M29" s="21">
        <f t="shared" si="33"/>
        <v>21721.392000000003</v>
      </c>
      <c r="N29" s="21">
        <f t="shared" si="33"/>
        <v>23950.080000000005</v>
      </c>
      <c r="O29" s="26"/>
      <c r="P29" s="28">
        <f>SUM(P30:P32)</f>
        <v>14.81716559302766</v>
      </c>
      <c r="Q29" s="38">
        <f>SUM(Q30:Q35)</f>
        <v>3.4650000000000003</v>
      </c>
      <c r="R29" s="21">
        <f>SUM(R30:R35)</f>
        <v>21571.703999999998</v>
      </c>
      <c r="S29" s="21">
        <f aca="true" t="shared" si="34" ref="S29:Z29">SUM(S30:S35)</f>
        <v>20544.678000000007</v>
      </c>
      <c r="T29" s="21">
        <f t="shared" si="34"/>
        <v>24203.718000000004</v>
      </c>
      <c r="U29" s="21">
        <f t="shared" si="34"/>
        <v>24960.474</v>
      </c>
      <c r="V29" s="21">
        <f t="shared" si="34"/>
        <v>24586.254</v>
      </c>
      <c r="W29" s="21">
        <f t="shared" si="34"/>
        <v>12790.008000000002</v>
      </c>
      <c r="X29" s="21">
        <f t="shared" si="34"/>
        <v>27571.698000000008</v>
      </c>
      <c r="Y29" s="21">
        <f t="shared" si="34"/>
        <v>22860.684</v>
      </c>
      <c r="Z29" s="21">
        <f t="shared" si="34"/>
        <v>22715.154000000002</v>
      </c>
      <c r="AA29" s="26"/>
      <c r="AB29" s="38">
        <f>SUM(AB30:AB35)</f>
        <v>1.6170000000000002</v>
      </c>
      <c r="AC29" s="21">
        <f aca="true" t="shared" si="35" ref="AC29:AS29">SUM(AC30:AC35)</f>
        <v>19161.45</v>
      </c>
      <c r="AD29" s="21">
        <f t="shared" si="35"/>
        <v>7755.7788</v>
      </c>
      <c r="AE29" s="21">
        <f t="shared" si="35"/>
        <v>11527.916400000002</v>
      </c>
      <c r="AF29" s="21">
        <f t="shared" si="35"/>
        <v>11574.486</v>
      </c>
      <c r="AG29" s="21">
        <f t="shared" si="35"/>
        <v>9810.662400000001</v>
      </c>
      <c r="AH29" s="21">
        <f t="shared" si="35"/>
        <v>9253.767600000001</v>
      </c>
      <c r="AI29" s="21">
        <f t="shared" si="35"/>
        <v>9302.2776</v>
      </c>
      <c r="AJ29" s="21">
        <f t="shared" si="35"/>
        <v>11341.638</v>
      </c>
      <c r="AK29" s="21">
        <f t="shared" si="35"/>
        <v>9251.8272</v>
      </c>
      <c r="AL29" s="21">
        <f t="shared" si="35"/>
        <v>10697.4252</v>
      </c>
      <c r="AM29" s="21">
        <f t="shared" si="35"/>
        <v>10827.432</v>
      </c>
      <c r="AN29" s="21">
        <f t="shared" si="35"/>
        <v>7550.0964</v>
      </c>
      <c r="AO29" s="21">
        <f t="shared" si="35"/>
        <v>3335.547600000001</v>
      </c>
      <c r="AP29" s="21">
        <f t="shared" si="35"/>
        <v>3547.051200000001</v>
      </c>
      <c r="AQ29" s="21">
        <f t="shared" si="35"/>
        <v>9502.1388</v>
      </c>
      <c r="AR29" s="21">
        <f t="shared" si="35"/>
        <v>6671.095200000002</v>
      </c>
      <c r="AS29" s="21">
        <f t="shared" si="35"/>
        <v>3708.1044</v>
      </c>
      <c r="CS29" s="1"/>
      <c r="CT29" s="1"/>
      <c r="CU29" s="1"/>
      <c r="CV29" s="1"/>
    </row>
    <row r="30" spans="1:100" ht="106.5" customHeight="1">
      <c r="A30" s="51" t="s">
        <v>36</v>
      </c>
      <c r="B30" s="51"/>
      <c r="C30" s="51"/>
      <c r="D30" s="51"/>
      <c r="E30" s="51"/>
      <c r="F30" s="51"/>
      <c r="G30" s="13" t="s">
        <v>87</v>
      </c>
      <c r="H30" s="14">
        <v>11.753978779840848</v>
      </c>
      <c r="I30" s="12">
        <f>1.36*B46</f>
        <v>1.4960000000000002</v>
      </c>
      <c r="J30" s="30">
        <f>$I$30*J39*$B$45</f>
        <v>11887.814400000003</v>
      </c>
      <c r="K30" s="30">
        <f>$I$30*K39*$B$45</f>
        <v>8164.569600000002</v>
      </c>
      <c r="L30" s="30">
        <f>$I$30*L39*$B$45</f>
        <v>9584.572800000002</v>
      </c>
      <c r="M30" s="30">
        <f>$I$30*M39*$B$45</f>
        <v>9378.124800000001</v>
      </c>
      <c r="N30" s="30">
        <f>$I$30*N39*$B$45</f>
        <v>10340.352000000003</v>
      </c>
      <c r="O30" s="13" t="s">
        <v>87</v>
      </c>
      <c r="P30" s="29">
        <v>11.753978779840848</v>
      </c>
      <c r="Q30" s="12">
        <f>1.36*B46</f>
        <v>1.4960000000000002</v>
      </c>
      <c r="R30" s="30">
        <f>$I$30*R39*$B$45</f>
        <v>9313.4976</v>
      </c>
      <c r="S30" s="30">
        <f aca="true" t="shared" si="36" ref="S30:Z30">$I$30*S39*$B$45</f>
        <v>8870.083200000003</v>
      </c>
      <c r="T30" s="30">
        <f t="shared" si="36"/>
        <v>10449.859200000003</v>
      </c>
      <c r="U30" s="30">
        <f t="shared" si="36"/>
        <v>10776.5856</v>
      </c>
      <c r="V30" s="30">
        <f t="shared" si="36"/>
        <v>10615.017600000001</v>
      </c>
      <c r="W30" s="30">
        <f t="shared" si="36"/>
        <v>5522.035200000001</v>
      </c>
      <c r="X30" s="30">
        <f t="shared" si="36"/>
        <v>11903.971200000002</v>
      </c>
      <c r="Y30" s="30">
        <f t="shared" si="36"/>
        <v>9870.009600000001</v>
      </c>
      <c r="Z30" s="30">
        <f t="shared" si="36"/>
        <v>9807.1776</v>
      </c>
      <c r="AA30" s="13" t="s">
        <v>87</v>
      </c>
      <c r="AB30" s="12">
        <v>0</v>
      </c>
      <c r="AC30" s="24">
        <f aca="true" t="shared" si="37" ref="AC30:AS30">$AB$30*$B$45*AC39</f>
        <v>0</v>
      </c>
      <c r="AD30" s="24">
        <f t="shared" si="37"/>
        <v>0</v>
      </c>
      <c r="AE30" s="24">
        <f t="shared" si="37"/>
        <v>0</v>
      </c>
      <c r="AF30" s="24">
        <f t="shared" si="37"/>
        <v>0</v>
      </c>
      <c r="AG30" s="24">
        <f t="shared" si="37"/>
        <v>0</v>
      </c>
      <c r="AH30" s="24">
        <f t="shared" si="37"/>
        <v>0</v>
      </c>
      <c r="AI30" s="24">
        <f t="shared" si="37"/>
        <v>0</v>
      </c>
      <c r="AJ30" s="24">
        <f t="shared" si="37"/>
        <v>0</v>
      </c>
      <c r="AK30" s="24">
        <f t="shared" si="37"/>
        <v>0</v>
      </c>
      <c r="AL30" s="24">
        <f t="shared" si="37"/>
        <v>0</v>
      </c>
      <c r="AM30" s="24">
        <f t="shared" si="37"/>
        <v>0</v>
      </c>
      <c r="AN30" s="24">
        <f t="shared" si="37"/>
        <v>0</v>
      </c>
      <c r="AO30" s="24">
        <f t="shared" si="37"/>
        <v>0</v>
      </c>
      <c r="AP30" s="24">
        <f t="shared" si="37"/>
        <v>0</v>
      </c>
      <c r="AQ30" s="24">
        <f t="shared" si="37"/>
        <v>0</v>
      </c>
      <c r="AR30" s="24">
        <f t="shared" si="37"/>
        <v>0</v>
      </c>
      <c r="AS30" s="24">
        <f t="shared" si="37"/>
        <v>0</v>
      </c>
      <c r="CS30" s="1"/>
      <c r="CT30" s="1"/>
      <c r="CU30" s="1"/>
      <c r="CV30" s="1"/>
    </row>
    <row r="31" spans="1:100" ht="54.75" customHeight="1">
      <c r="A31" s="53" t="s">
        <v>37</v>
      </c>
      <c r="B31" s="53"/>
      <c r="C31" s="53"/>
      <c r="D31" s="53"/>
      <c r="E31" s="53"/>
      <c r="F31" s="53"/>
      <c r="G31" s="13" t="s">
        <v>24</v>
      </c>
      <c r="H31" s="14">
        <v>2.2252747252747254</v>
      </c>
      <c r="I31" s="12">
        <f>0.89*B46</f>
        <v>0.9790000000000001</v>
      </c>
      <c r="J31" s="30">
        <f>$I$31*J39*$B$45</f>
        <v>7779.525600000002</v>
      </c>
      <c r="K31" s="30">
        <f>$I$31*K39*$B$45</f>
        <v>5342.990400000001</v>
      </c>
      <c r="L31" s="30">
        <f>$I$31*L39*$B$45</f>
        <v>6272.257200000001</v>
      </c>
      <c r="M31" s="30">
        <f>$I$31*M39*$B$45</f>
        <v>6137.155200000001</v>
      </c>
      <c r="N31" s="30">
        <f>$I$31*N39*$B$45</f>
        <v>6766.848</v>
      </c>
      <c r="O31" s="27" t="s">
        <v>24</v>
      </c>
      <c r="P31" s="29">
        <v>2.2252747252747254</v>
      </c>
      <c r="Q31" s="12">
        <f>0.89*B46</f>
        <v>0.9790000000000001</v>
      </c>
      <c r="R31" s="30">
        <f>$I$31*R39*$B$45</f>
        <v>6094.8624</v>
      </c>
      <c r="S31" s="30">
        <f aca="true" t="shared" si="38" ref="S31:Z31">$I$31*S39*$B$45</f>
        <v>5804.686800000001</v>
      </c>
      <c r="T31" s="30">
        <f t="shared" si="38"/>
        <v>6838.510800000002</v>
      </c>
      <c r="U31" s="30">
        <f t="shared" si="38"/>
        <v>7052.3244</v>
      </c>
      <c r="V31" s="30">
        <f t="shared" si="38"/>
        <v>6946.5923999999995</v>
      </c>
      <c r="W31" s="30">
        <f t="shared" si="38"/>
        <v>3613.684800000001</v>
      </c>
      <c r="X31" s="30">
        <f t="shared" si="38"/>
        <v>7790.098800000002</v>
      </c>
      <c r="Y31" s="30">
        <f t="shared" si="38"/>
        <v>6459.0504</v>
      </c>
      <c r="Z31" s="30">
        <f t="shared" si="38"/>
        <v>6417.932400000001</v>
      </c>
      <c r="AA31" s="27" t="s">
        <v>24</v>
      </c>
      <c r="AB31" s="12">
        <f>0.68*B46</f>
        <v>0.7480000000000001</v>
      </c>
      <c r="AC31" s="24">
        <f aca="true" t="shared" si="39" ref="AC31:AS31">$AB$31*$B$45*AC39</f>
        <v>8863.800000000001</v>
      </c>
      <c r="AD31" s="24">
        <f t="shared" si="39"/>
        <v>3587.7072000000003</v>
      </c>
      <c r="AE31" s="24">
        <f t="shared" si="39"/>
        <v>5332.641600000001</v>
      </c>
      <c r="AF31" s="24">
        <f t="shared" si="39"/>
        <v>5354.184</v>
      </c>
      <c r="AG31" s="24">
        <f t="shared" si="39"/>
        <v>4538.265600000001</v>
      </c>
      <c r="AH31" s="24">
        <f t="shared" si="39"/>
        <v>4280.6544</v>
      </c>
      <c r="AI31" s="24">
        <f t="shared" si="39"/>
        <v>4303.0944</v>
      </c>
      <c r="AJ31" s="24">
        <f t="shared" si="39"/>
        <v>5246.472000000001</v>
      </c>
      <c r="AK31" s="24">
        <f t="shared" si="39"/>
        <v>4279.7568</v>
      </c>
      <c r="AL31" s="24">
        <f t="shared" si="39"/>
        <v>4948.4688</v>
      </c>
      <c r="AM31" s="24">
        <f t="shared" si="39"/>
        <v>5008.608</v>
      </c>
      <c r="AN31" s="24">
        <f t="shared" si="39"/>
        <v>3492.5616000000005</v>
      </c>
      <c r="AO31" s="24">
        <f t="shared" si="39"/>
        <v>1542.9744000000003</v>
      </c>
      <c r="AP31" s="24">
        <f t="shared" si="39"/>
        <v>1640.8128000000002</v>
      </c>
      <c r="AQ31" s="24">
        <f t="shared" si="39"/>
        <v>4395.5472</v>
      </c>
      <c r="AR31" s="24">
        <f t="shared" si="39"/>
        <v>3085.9488000000006</v>
      </c>
      <c r="AS31" s="24">
        <f t="shared" si="39"/>
        <v>1715.3136000000002</v>
      </c>
      <c r="CS31" s="1"/>
      <c r="CT31" s="1"/>
      <c r="CU31" s="1"/>
      <c r="CV31" s="1"/>
    </row>
    <row r="32" spans="1:100" ht="12.75">
      <c r="A32" s="53" t="s">
        <v>38</v>
      </c>
      <c r="B32" s="53"/>
      <c r="C32" s="53"/>
      <c r="D32" s="53"/>
      <c r="E32" s="53"/>
      <c r="F32" s="53"/>
      <c r="G32" s="9" t="s">
        <v>88</v>
      </c>
      <c r="H32" s="10">
        <v>0.8379120879120879</v>
      </c>
      <c r="I32" s="12">
        <f>0.58*B46</f>
        <v>0.638</v>
      </c>
      <c r="J32" s="30">
        <f>$I$32*J39*$B$45</f>
        <v>5069.8032</v>
      </c>
      <c r="K32" s="30">
        <f>$I$32*K39*$B$45</f>
        <v>3481.9488</v>
      </c>
      <c r="L32" s="30">
        <f>$I$32*L39*$B$45</f>
        <v>4087.5384</v>
      </c>
      <c r="M32" s="30">
        <f>$I$32*M39*$B$45</f>
        <v>3999.4944</v>
      </c>
      <c r="N32" s="30">
        <f>$I$32*N39*$B$45</f>
        <v>4409.856</v>
      </c>
      <c r="O32" s="9" t="s">
        <v>88</v>
      </c>
      <c r="P32" s="23">
        <v>0.8379120879120879</v>
      </c>
      <c r="Q32" s="12">
        <f>0.58*B46</f>
        <v>0.638</v>
      </c>
      <c r="R32" s="30">
        <f>$I$32*R39*$B$45</f>
        <v>3971.9327999999996</v>
      </c>
      <c r="S32" s="30">
        <f aca="true" t="shared" si="40" ref="S32:Z32">$I$32*S39*$B$45</f>
        <v>3782.8296000000005</v>
      </c>
      <c r="T32" s="30">
        <f t="shared" si="40"/>
        <v>4456.5576</v>
      </c>
      <c r="U32" s="30">
        <f t="shared" si="40"/>
        <v>4595.8968</v>
      </c>
      <c r="V32" s="30">
        <f t="shared" si="40"/>
        <v>4526.9928</v>
      </c>
      <c r="W32" s="30">
        <f t="shared" si="40"/>
        <v>2354.9856</v>
      </c>
      <c r="X32" s="30">
        <f t="shared" si="40"/>
        <v>5076.6936000000005</v>
      </c>
      <c r="Y32" s="30">
        <f t="shared" si="40"/>
        <v>4209.2688</v>
      </c>
      <c r="Z32" s="30">
        <f t="shared" si="40"/>
        <v>4182.4728</v>
      </c>
      <c r="AA32" s="9" t="s">
        <v>88</v>
      </c>
      <c r="AB32" s="12">
        <f>0.47*B46</f>
        <v>0.517</v>
      </c>
      <c r="AC32" s="24">
        <f aca="true" t="shared" si="41" ref="AC32:AS32">$AB$32*$B$45*AC39</f>
        <v>6126.450000000001</v>
      </c>
      <c r="AD32" s="24">
        <f t="shared" si="41"/>
        <v>2479.7388</v>
      </c>
      <c r="AE32" s="24">
        <f t="shared" si="41"/>
        <v>3685.7964000000006</v>
      </c>
      <c r="AF32" s="24">
        <f t="shared" si="41"/>
        <v>3700.686</v>
      </c>
      <c r="AG32" s="24">
        <f t="shared" si="41"/>
        <v>3136.7424000000005</v>
      </c>
      <c r="AH32" s="24">
        <f t="shared" si="41"/>
        <v>2958.6876</v>
      </c>
      <c r="AI32" s="24">
        <f t="shared" si="41"/>
        <v>2974.1976</v>
      </c>
      <c r="AJ32" s="24">
        <f t="shared" si="41"/>
        <v>3626.2380000000003</v>
      </c>
      <c r="AK32" s="24">
        <f t="shared" si="41"/>
        <v>2958.0672000000004</v>
      </c>
      <c r="AL32" s="24">
        <f t="shared" si="41"/>
        <v>3420.2652000000003</v>
      </c>
      <c r="AM32" s="24">
        <f t="shared" si="41"/>
        <v>3461.8320000000003</v>
      </c>
      <c r="AN32" s="24">
        <f t="shared" si="41"/>
        <v>2413.9764000000005</v>
      </c>
      <c r="AO32" s="24">
        <f t="shared" si="41"/>
        <v>1066.4676000000002</v>
      </c>
      <c r="AP32" s="24">
        <f t="shared" si="41"/>
        <v>1134.0912</v>
      </c>
      <c r="AQ32" s="24">
        <f t="shared" si="41"/>
        <v>3038.0988</v>
      </c>
      <c r="AR32" s="24">
        <f t="shared" si="41"/>
        <v>2132.9352000000003</v>
      </c>
      <c r="AS32" s="24">
        <f t="shared" si="41"/>
        <v>1185.5844000000002</v>
      </c>
      <c r="CS32" s="1"/>
      <c r="CT32" s="1"/>
      <c r="CU32" s="1"/>
      <c r="CV32" s="1"/>
    </row>
    <row r="33" spans="1:100" ht="12.75">
      <c r="A33" s="53" t="s">
        <v>43</v>
      </c>
      <c r="B33" s="53"/>
      <c r="C33" s="53"/>
      <c r="D33" s="53"/>
      <c r="E33" s="53"/>
      <c r="F33" s="53"/>
      <c r="G33" s="9" t="s">
        <v>86</v>
      </c>
      <c r="H33" s="10">
        <v>0.8379120879120879</v>
      </c>
      <c r="I33" s="12">
        <f>0.32*B46</f>
        <v>0.35200000000000004</v>
      </c>
      <c r="J33" s="30">
        <f>$I$33*J39*$B$45</f>
        <v>2797.1328000000003</v>
      </c>
      <c r="K33" s="30">
        <f>$I$33*K39*$B$45</f>
        <v>1921.0752000000002</v>
      </c>
      <c r="L33" s="30">
        <f>$I$33*L39*$B$45</f>
        <v>2255.1936</v>
      </c>
      <c r="M33" s="30">
        <f>$I$33*M39*$B$45</f>
        <v>2206.6176</v>
      </c>
      <c r="N33" s="30">
        <f>$I$33*N39*$B$45</f>
        <v>2433.0240000000003</v>
      </c>
      <c r="O33" s="9" t="s">
        <v>86</v>
      </c>
      <c r="P33" s="23">
        <v>0.8379120879120879</v>
      </c>
      <c r="Q33" s="12">
        <f>0.32*B46</f>
        <v>0.35200000000000004</v>
      </c>
      <c r="R33" s="30">
        <f>$I$33*R39*$B$45</f>
        <v>2191.4112</v>
      </c>
      <c r="S33" s="30">
        <f aca="true" t="shared" si="42" ref="S33:Z33">$I$33*S39*$B$45</f>
        <v>2087.0784000000003</v>
      </c>
      <c r="T33" s="30">
        <f t="shared" si="42"/>
        <v>2458.7904000000003</v>
      </c>
      <c r="U33" s="30">
        <f t="shared" si="42"/>
        <v>2535.6672</v>
      </c>
      <c r="V33" s="30">
        <f t="shared" si="42"/>
        <v>2497.6512</v>
      </c>
      <c r="W33" s="30">
        <f t="shared" si="42"/>
        <v>1299.3024</v>
      </c>
      <c r="X33" s="30">
        <f t="shared" si="42"/>
        <v>2800.9344000000006</v>
      </c>
      <c r="Y33" s="30">
        <f t="shared" si="42"/>
        <v>2322.3552</v>
      </c>
      <c r="Z33" s="30">
        <f t="shared" si="42"/>
        <v>2307.5712000000003</v>
      </c>
      <c r="AA33" s="9" t="s">
        <v>86</v>
      </c>
      <c r="AB33" s="12">
        <f>0.32*B46</f>
        <v>0.35200000000000004</v>
      </c>
      <c r="AC33" s="24">
        <f aca="true" t="shared" si="43" ref="AC33:AS33">$AB$33*$B$45*AC39</f>
        <v>4171.2</v>
      </c>
      <c r="AD33" s="24">
        <f t="shared" si="43"/>
        <v>1688.3328000000001</v>
      </c>
      <c r="AE33" s="24">
        <f t="shared" si="43"/>
        <v>2509.4784000000004</v>
      </c>
      <c r="AF33" s="24">
        <f t="shared" si="43"/>
        <v>2519.616</v>
      </c>
      <c r="AG33" s="24">
        <f t="shared" si="43"/>
        <v>2135.6544000000004</v>
      </c>
      <c r="AH33" s="24">
        <f t="shared" si="43"/>
        <v>2014.4256</v>
      </c>
      <c r="AI33" s="24">
        <f t="shared" si="43"/>
        <v>2024.9856</v>
      </c>
      <c r="AJ33" s="24">
        <f t="shared" si="43"/>
        <v>2468.9280000000003</v>
      </c>
      <c r="AK33" s="24">
        <f t="shared" si="43"/>
        <v>2014.0032</v>
      </c>
      <c r="AL33" s="24">
        <f t="shared" si="43"/>
        <v>2328.6911999999998</v>
      </c>
      <c r="AM33" s="24">
        <f t="shared" si="43"/>
        <v>2356.992</v>
      </c>
      <c r="AN33" s="24">
        <f t="shared" si="43"/>
        <v>1643.5584000000001</v>
      </c>
      <c r="AO33" s="24">
        <f t="shared" si="43"/>
        <v>726.1056000000001</v>
      </c>
      <c r="AP33" s="24">
        <f t="shared" si="43"/>
        <v>772.1472000000001</v>
      </c>
      <c r="AQ33" s="24">
        <f t="shared" si="43"/>
        <v>2068.4928</v>
      </c>
      <c r="AR33" s="24">
        <f t="shared" si="43"/>
        <v>1452.2112000000002</v>
      </c>
      <c r="AS33" s="24">
        <f t="shared" si="43"/>
        <v>807.2064</v>
      </c>
      <c r="CS33" s="1"/>
      <c r="CT33" s="1"/>
      <c r="CU33" s="1"/>
      <c r="CV33" s="1"/>
    </row>
    <row r="34" spans="1:100" ht="12.75">
      <c r="A34" s="53" t="s">
        <v>44</v>
      </c>
      <c r="B34" s="53"/>
      <c r="C34" s="53"/>
      <c r="D34" s="53"/>
      <c r="E34" s="53"/>
      <c r="F34" s="53"/>
      <c r="G34" s="9" t="s">
        <v>21</v>
      </c>
      <c r="H34" s="10">
        <v>0.8379120879120879</v>
      </c>
      <c r="I34" s="12">
        <f>0*B46</f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30">
        <f>$I$34*N39*$B$45</f>
        <v>0</v>
      </c>
      <c r="O34" s="9" t="s">
        <v>21</v>
      </c>
      <c r="P34" s="23">
        <v>0.8379120879120879</v>
      </c>
      <c r="Q34" s="12">
        <f>0*J46</f>
        <v>0</v>
      </c>
      <c r="R34" s="30">
        <f>$I$34*R39*$B$45</f>
        <v>0</v>
      </c>
      <c r="S34" s="30">
        <f aca="true" t="shared" si="44" ref="S34:Z34">$I$34*S39*$B$45</f>
        <v>0</v>
      </c>
      <c r="T34" s="30">
        <f t="shared" si="44"/>
        <v>0</v>
      </c>
      <c r="U34" s="30">
        <f t="shared" si="44"/>
        <v>0</v>
      </c>
      <c r="V34" s="30">
        <f t="shared" si="44"/>
        <v>0</v>
      </c>
      <c r="W34" s="30">
        <f t="shared" si="44"/>
        <v>0</v>
      </c>
      <c r="X34" s="30">
        <f t="shared" si="44"/>
        <v>0</v>
      </c>
      <c r="Y34" s="30">
        <f t="shared" si="44"/>
        <v>0</v>
      </c>
      <c r="Z34" s="30">
        <f t="shared" si="44"/>
        <v>0</v>
      </c>
      <c r="AA34" s="9" t="s">
        <v>21</v>
      </c>
      <c r="AB34" s="12">
        <v>0</v>
      </c>
      <c r="AC34" s="30">
        <f aca="true" t="shared" si="45" ref="AC34:AK34">$I$34*AC39*$B$45</f>
        <v>0</v>
      </c>
      <c r="AD34" s="30">
        <f t="shared" si="45"/>
        <v>0</v>
      </c>
      <c r="AE34" s="30">
        <f t="shared" si="45"/>
        <v>0</v>
      </c>
      <c r="AF34" s="30">
        <f t="shared" si="45"/>
        <v>0</v>
      </c>
      <c r="AG34" s="30">
        <f t="shared" si="45"/>
        <v>0</v>
      </c>
      <c r="AH34" s="30">
        <f t="shared" si="45"/>
        <v>0</v>
      </c>
      <c r="AI34" s="30">
        <f t="shared" si="45"/>
        <v>0</v>
      </c>
      <c r="AJ34" s="30">
        <f t="shared" si="45"/>
        <v>0</v>
      </c>
      <c r="AK34" s="30">
        <f t="shared" si="45"/>
        <v>0</v>
      </c>
      <c r="AL34" s="30">
        <f aca="true" t="shared" si="46" ref="AL34:AS34">$I$34*AL39*$B$45</f>
        <v>0</v>
      </c>
      <c r="AM34" s="30">
        <f t="shared" si="46"/>
        <v>0</v>
      </c>
      <c r="AN34" s="30">
        <f t="shared" si="46"/>
        <v>0</v>
      </c>
      <c r="AO34" s="30">
        <f t="shared" si="46"/>
        <v>0</v>
      </c>
      <c r="AP34" s="30">
        <f t="shared" si="46"/>
        <v>0</v>
      </c>
      <c r="AQ34" s="30">
        <f t="shared" si="46"/>
        <v>0</v>
      </c>
      <c r="AR34" s="30">
        <f t="shared" si="46"/>
        <v>0</v>
      </c>
      <c r="AS34" s="30">
        <f t="shared" si="46"/>
        <v>0</v>
      </c>
      <c r="CS34" s="1"/>
      <c r="CT34" s="1"/>
      <c r="CU34" s="1"/>
      <c r="CV34" s="1"/>
    </row>
    <row r="35" spans="1:100" ht="12.75">
      <c r="A35" s="53" t="s">
        <v>45</v>
      </c>
      <c r="B35" s="53"/>
      <c r="C35" s="53"/>
      <c r="D35" s="53"/>
      <c r="E35" s="53"/>
      <c r="F35" s="53"/>
      <c r="G35" s="9" t="s">
        <v>21</v>
      </c>
      <c r="H35" s="10">
        <v>0.8379120879120879</v>
      </c>
      <c r="I35" s="12">
        <f>0*B46</f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30">
        <f>$I$35*N39*$B$45</f>
        <v>0</v>
      </c>
      <c r="O35" s="9" t="s">
        <v>21</v>
      </c>
      <c r="P35" s="23">
        <v>0.8379120879120879</v>
      </c>
      <c r="Q35" s="12">
        <f>0*J46</f>
        <v>0</v>
      </c>
      <c r="R35" s="30">
        <f>$I$35*R39*$B$45</f>
        <v>0</v>
      </c>
      <c r="S35" s="30">
        <f aca="true" t="shared" si="47" ref="S35:Z35">$I$35*S39*$B$45</f>
        <v>0</v>
      </c>
      <c r="T35" s="30">
        <f t="shared" si="47"/>
        <v>0</v>
      </c>
      <c r="U35" s="30">
        <f t="shared" si="47"/>
        <v>0</v>
      </c>
      <c r="V35" s="30">
        <f t="shared" si="47"/>
        <v>0</v>
      </c>
      <c r="W35" s="30">
        <f t="shared" si="47"/>
        <v>0</v>
      </c>
      <c r="X35" s="30">
        <f t="shared" si="47"/>
        <v>0</v>
      </c>
      <c r="Y35" s="30">
        <f t="shared" si="47"/>
        <v>0</v>
      </c>
      <c r="Z35" s="30">
        <f t="shared" si="47"/>
        <v>0</v>
      </c>
      <c r="AA35" s="9" t="s">
        <v>21</v>
      </c>
      <c r="AB35" s="12">
        <v>0</v>
      </c>
      <c r="AC35" s="30">
        <f aca="true" t="shared" si="48" ref="AC35:AK35">$I$35*AC39*$B$45</f>
        <v>0</v>
      </c>
      <c r="AD35" s="30">
        <f t="shared" si="48"/>
        <v>0</v>
      </c>
      <c r="AE35" s="30">
        <f t="shared" si="48"/>
        <v>0</v>
      </c>
      <c r="AF35" s="30">
        <f t="shared" si="48"/>
        <v>0</v>
      </c>
      <c r="AG35" s="30">
        <f t="shared" si="48"/>
        <v>0</v>
      </c>
      <c r="AH35" s="30">
        <f t="shared" si="48"/>
        <v>0</v>
      </c>
      <c r="AI35" s="30">
        <f t="shared" si="48"/>
        <v>0</v>
      </c>
      <c r="AJ35" s="30">
        <f t="shared" si="48"/>
        <v>0</v>
      </c>
      <c r="AK35" s="30">
        <f t="shared" si="48"/>
        <v>0</v>
      </c>
      <c r="AL35" s="30">
        <f aca="true" t="shared" si="49" ref="AL35:AS35">$I$35*AL39*$B$45</f>
        <v>0</v>
      </c>
      <c r="AM35" s="30">
        <f t="shared" si="49"/>
        <v>0</v>
      </c>
      <c r="AN35" s="30">
        <f t="shared" si="49"/>
        <v>0</v>
      </c>
      <c r="AO35" s="30">
        <f t="shared" si="49"/>
        <v>0</v>
      </c>
      <c r="AP35" s="30">
        <f t="shared" si="49"/>
        <v>0</v>
      </c>
      <c r="AQ35" s="30">
        <f t="shared" si="49"/>
        <v>0</v>
      </c>
      <c r="AR35" s="30">
        <f t="shared" si="49"/>
        <v>0</v>
      </c>
      <c r="AS35" s="30">
        <f t="shared" si="49"/>
        <v>0</v>
      </c>
      <c r="CS35" s="1"/>
      <c r="CT35" s="1"/>
      <c r="CU35" s="1"/>
      <c r="CV35" s="1"/>
    </row>
    <row r="36" spans="1:100" ht="12.75">
      <c r="A36" s="52" t="s">
        <v>39</v>
      </c>
      <c r="B36" s="52"/>
      <c r="C36" s="52"/>
      <c r="D36" s="52"/>
      <c r="E36" s="52"/>
      <c r="F36" s="52"/>
      <c r="G36" s="11"/>
      <c r="H36" s="6">
        <f>SUM(H38:H40)</f>
        <v>114.22570239999999</v>
      </c>
      <c r="I36" s="38">
        <f>0.62*B46</f>
        <v>0.682</v>
      </c>
      <c r="J36" s="31">
        <f>$I$36*J39*$B$45</f>
        <v>5419.444800000001</v>
      </c>
      <c r="K36" s="31">
        <f>$I$36*K39*$B$45</f>
        <v>3722.0832</v>
      </c>
      <c r="L36" s="31">
        <f>$I$36*L39*$B$45</f>
        <v>4369.4376</v>
      </c>
      <c r="M36" s="31">
        <f>$I$36*M39*$B$45</f>
        <v>4275.3216</v>
      </c>
      <c r="N36" s="31">
        <f>$I$36*N39*$B$45</f>
        <v>4713.984</v>
      </c>
      <c r="O36" s="26"/>
      <c r="P36" s="28">
        <f>SUM(P38:P40)</f>
        <v>114.22570239999999</v>
      </c>
      <c r="Q36" s="38">
        <f>0.62*B46</f>
        <v>0.682</v>
      </c>
      <c r="R36" s="31">
        <f>$Q$36*R39*$B$45</f>
        <v>4245.8592</v>
      </c>
      <c r="S36" s="31">
        <f aca="true" t="shared" si="50" ref="S36:Z36">$Q$36*S39*$B$45</f>
        <v>4043.7144000000008</v>
      </c>
      <c r="T36" s="31">
        <f t="shared" si="50"/>
        <v>4763.9064</v>
      </c>
      <c r="U36" s="31">
        <f t="shared" si="50"/>
        <v>4912.8552</v>
      </c>
      <c r="V36" s="31">
        <f t="shared" si="50"/>
        <v>4839.1992</v>
      </c>
      <c r="W36" s="31">
        <f t="shared" si="50"/>
        <v>2517.3984</v>
      </c>
      <c r="X36" s="31">
        <f t="shared" si="50"/>
        <v>5426.8104</v>
      </c>
      <c r="Y36" s="31">
        <f t="shared" si="50"/>
        <v>4499.5632</v>
      </c>
      <c r="Z36" s="31">
        <f t="shared" si="50"/>
        <v>4470.9192</v>
      </c>
      <c r="AA36" s="26"/>
      <c r="AB36" s="38">
        <f>0.62*B46</f>
        <v>0.682</v>
      </c>
      <c r="AC36" s="31">
        <f aca="true" t="shared" si="51" ref="AC36:AQ36">$AB$36*$B$45*AC39</f>
        <v>8081.700000000001</v>
      </c>
      <c r="AD36" s="31">
        <f t="shared" si="51"/>
        <v>3271.1448000000005</v>
      </c>
      <c r="AE36" s="31">
        <f t="shared" si="51"/>
        <v>4862.1144</v>
      </c>
      <c r="AF36" s="31">
        <f t="shared" si="51"/>
        <v>4881.756</v>
      </c>
      <c r="AG36" s="31">
        <f t="shared" si="51"/>
        <v>4137.830400000001</v>
      </c>
      <c r="AH36" s="31">
        <f t="shared" si="51"/>
        <v>3902.9496000000004</v>
      </c>
      <c r="AI36" s="31">
        <f t="shared" si="51"/>
        <v>3923.4096000000004</v>
      </c>
      <c r="AJ36" s="31">
        <f t="shared" si="51"/>
        <v>4783.548000000001</v>
      </c>
      <c r="AK36" s="31">
        <f t="shared" si="51"/>
        <v>3902.1312000000007</v>
      </c>
      <c r="AL36" s="31">
        <f t="shared" si="51"/>
        <v>4511.8392</v>
      </c>
      <c r="AM36" s="31">
        <f t="shared" si="51"/>
        <v>4566.6720000000005</v>
      </c>
      <c r="AN36" s="31">
        <f t="shared" si="51"/>
        <v>3184.3944000000006</v>
      </c>
      <c r="AO36" s="31">
        <f t="shared" si="51"/>
        <v>1406.8296000000003</v>
      </c>
      <c r="AP36" s="31">
        <f t="shared" si="51"/>
        <v>1496.0352000000003</v>
      </c>
      <c r="AQ36" s="31">
        <f t="shared" si="51"/>
        <v>4007.7048000000004</v>
      </c>
      <c r="AR36" s="31">
        <v>0</v>
      </c>
      <c r="AS36" s="31">
        <v>0</v>
      </c>
      <c r="CS36" s="1"/>
      <c r="CT36" s="1"/>
      <c r="CU36" s="1"/>
      <c r="CV36" s="1"/>
    </row>
    <row r="37" spans="1:100" ht="12.75">
      <c r="A37" s="56" t="s">
        <v>42</v>
      </c>
      <c r="B37" s="57"/>
      <c r="C37" s="57"/>
      <c r="D37" s="57"/>
      <c r="E37" s="57"/>
      <c r="F37" s="58"/>
      <c r="G37" s="11"/>
      <c r="H37" s="6"/>
      <c r="I37" s="38">
        <f>1.09*B46</f>
        <v>1.1990000000000003</v>
      </c>
      <c r="J37" s="31">
        <f>$I$37*J39*$B$45</f>
        <v>9527.733600000003</v>
      </c>
      <c r="K37" s="31">
        <f>$I$37*K39*$B$45</f>
        <v>6543.662400000001</v>
      </c>
      <c r="L37" s="31">
        <f>$I$37*L39*$B$45</f>
        <v>7681.753200000002</v>
      </c>
      <c r="M37" s="31">
        <f>$I$37*M39*$B$45</f>
        <v>7516.2912000000015</v>
      </c>
      <c r="N37" s="31">
        <f>$I$37*N39*$B$45</f>
        <v>8287.488000000001</v>
      </c>
      <c r="O37" s="26"/>
      <c r="P37" s="28"/>
      <c r="Q37" s="38">
        <f>1.15*B46</f>
        <v>1.265</v>
      </c>
      <c r="R37" s="31">
        <f>$Q$37*R39*$B$45</f>
        <v>7875.383999999999</v>
      </c>
      <c r="S37" s="31">
        <f aca="true" t="shared" si="52" ref="S37:Z37">$Q$37*S39*$B$45</f>
        <v>7500.437999999999</v>
      </c>
      <c r="T37" s="31">
        <f t="shared" si="52"/>
        <v>8836.278</v>
      </c>
      <c r="U37" s="31">
        <f t="shared" si="52"/>
        <v>9112.553999999998</v>
      </c>
      <c r="V37" s="31">
        <f t="shared" si="52"/>
        <v>8975.934</v>
      </c>
      <c r="W37" s="31">
        <f t="shared" si="52"/>
        <v>4669.3679999999995</v>
      </c>
      <c r="X37" s="31">
        <f t="shared" si="52"/>
        <v>10065.858</v>
      </c>
      <c r="Y37" s="31">
        <f t="shared" si="52"/>
        <v>8345.963999999998</v>
      </c>
      <c r="Z37" s="31">
        <f t="shared" si="52"/>
        <v>8292.833999999999</v>
      </c>
      <c r="AA37" s="26"/>
      <c r="AB37" s="38">
        <f>0.95*B46</f>
        <v>1.045</v>
      </c>
      <c r="AC37" s="31">
        <f aca="true" t="shared" si="53" ref="AC37:AS37">$AB$37*$B$45*AC39</f>
        <v>12383.25</v>
      </c>
      <c r="AD37" s="31">
        <f t="shared" si="53"/>
        <v>5012.237999999999</v>
      </c>
      <c r="AE37" s="31">
        <f t="shared" si="53"/>
        <v>7450.014</v>
      </c>
      <c r="AF37" s="31">
        <f t="shared" si="53"/>
        <v>7480.11</v>
      </c>
      <c r="AG37" s="31">
        <f t="shared" si="53"/>
        <v>6340.224</v>
      </c>
      <c r="AH37" s="31">
        <f t="shared" si="53"/>
        <v>5980.325999999999</v>
      </c>
      <c r="AI37" s="31">
        <f t="shared" si="53"/>
        <v>6011.6759999999995</v>
      </c>
      <c r="AJ37" s="31">
        <f t="shared" si="53"/>
        <v>7329.629999999999</v>
      </c>
      <c r="AK37" s="31">
        <f t="shared" si="53"/>
        <v>5979.072</v>
      </c>
      <c r="AL37" s="31">
        <f t="shared" si="53"/>
        <v>6913.301999999999</v>
      </c>
      <c r="AM37" s="31">
        <f t="shared" si="53"/>
        <v>6997.32</v>
      </c>
      <c r="AN37" s="31">
        <f t="shared" si="53"/>
        <v>4879.314</v>
      </c>
      <c r="AO37" s="31">
        <f t="shared" si="53"/>
        <v>2155.6259999999997</v>
      </c>
      <c r="AP37" s="31">
        <f t="shared" si="53"/>
        <v>2292.312</v>
      </c>
      <c r="AQ37" s="31">
        <f t="shared" si="53"/>
        <v>6140.838</v>
      </c>
      <c r="AR37" s="31">
        <f t="shared" si="53"/>
        <v>4311.2519999999995</v>
      </c>
      <c r="AS37" s="31">
        <f t="shared" si="53"/>
        <v>2396.394</v>
      </c>
      <c r="CS37" s="1"/>
      <c r="CT37" s="1"/>
      <c r="CU37" s="1"/>
      <c r="CV37" s="1"/>
    </row>
    <row r="38" spans="1:100" ht="12.75">
      <c r="A38" s="55" t="s">
        <v>25</v>
      </c>
      <c r="B38" s="55"/>
      <c r="C38" s="55"/>
      <c r="D38" s="55"/>
      <c r="E38" s="55"/>
      <c r="F38" s="55"/>
      <c r="G38" s="15"/>
      <c r="H38" s="16">
        <f>H29+H24+H15+H10</f>
        <v>99.99999999999999</v>
      </c>
      <c r="I38" s="39"/>
      <c r="J38" s="21">
        <f>J29+J24+J15+J10+J36+J37</f>
        <v>135573.53040000002</v>
      </c>
      <c r="K38" s="21">
        <f>K29+K24+K15+K10+K36+K37</f>
        <v>93112.11360000001</v>
      </c>
      <c r="L38" s="21">
        <f>L29+L24+L15+L10+L36+L37</f>
        <v>109306.41480000003</v>
      </c>
      <c r="M38" s="21">
        <f>M29+M24+M15+M10+M36+M37</f>
        <v>106951.99680000001</v>
      </c>
      <c r="N38" s="21">
        <f>N29+N24+N15+N10+N36+N37</f>
        <v>117925.63200000001</v>
      </c>
      <c r="O38" s="32"/>
      <c r="P38" s="33">
        <f>P29+P24+P15+P10</f>
        <v>99.99999999999999</v>
      </c>
      <c r="Q38" s="39"/>
      <c r="R38" s="31">
        <f>R37+R36+R29+R24+R15</f>
        <v>103475.69760000001</v>
      </c>
      <c r="S38" s="31">
        <f aca="true" t="shared" si="54" ref="S38:Z38">S37+S36+S29+S24+S15</f>
        <v>98549.23320000002</v>
      </c>
      <c r="T38" s="31">
        <f t="shared" si="54"/>
        <v>116101.00920000001</v>
      </c>
      <c r="U38" s="31">
        <f t="shared" si="54"/>
        <v>119731.0356</v>
      </c>
      <c r="V38" s="31">
        <f t="shared" si="54"/>
        <v>117935.9676</v>
      </c>
      <c r="W38" s="31">
        <f t="shared" si="54"/>
        <v>61351.43520000001</v>
      </c>
      <c r="X38" s="31">
        <f t="shared" si="54"/>
        <v>132256.62120000002</v>
      </c>
      <c r="Y38" s="31">
        <f t="shared" si="54"/>
        <v>109658.7096</v>
      </c>
      <c r="Z38" s="31">
        <f t="shared" si="54"/>
        <v>108960.6276</v>
      </c>
      <c r="AA38" s="32"/>
      <c r="AB38" s="12"/>
      <c r="AC38" s="21">
        <f aca="true" t="shared" si="55" ref="AC38:AS38">AC29+AC24+AC15+AC10+AC36+AC37</f>
        <v>138171</v>
      </c>
      <c r="AD38" s="21">
        <f t="shared" si="55"/>
        <v>55926.024</v>
      </c>
      <c r="AE38" s="21">
        <f>AE29+AE24+AE15+AE10+AE36+AE37</f>
        <v>83126.47200000001</v>
      </c>
      <c r="AF38" s="21">
        <f>AF29+AF24+AF15+AF10+AF36+AF37</f>
        <v>83462.28</v>
      </c>
      <c r="AG38" s="21">
        <f t="shared" si="55"/>
        <v>70743.552</v>
      </c>
      <c r="AH38" s="21">
        <f t="shared" si="55"/>
        <v>66727.848</v>
      </c>
      <c r="AI38" s="21">
        <f t="shared" si="55"/>
        <v>67077.648</v>
      </c>
      <c r="AJ38" s="21">
        <f t="shared" si="55"/>
        <v>81783.24</v>
      </c>
      <c r="AK38" s="21">
        <f t="shared" si="55"/>
        <v>66713.85600000001</v>
      </c>
      <c r="AL38" s="21">
        <f t="shared" si="55"/>
        <v>77137.896</v>
      </c>
      <c r="AM38" s="21">
        <f t="shared" si="55"/>
        <v>78075.36000000002</v>
      </c>
      <c r="AN38" s="21">
        <f t="shared" si="55"/>
        <v>54442.87200000001</v>
      </c>
      <c r="AO38" s="21">
        <f t="shared" si="55"/>
        <v>24052.248000000007</v>
      </c>
      <c r="AP38" s="21">
        <f t="shared" si="55"/>
        <v>25577.376000000004</v>
      </c>
      <c r="AQ38" s="21">
        <f t="shared" si="55"/>
        <v>68518.82400000001</v>
      </c>
      <c r="AR38" s="21">
        <f t="shared" si="55"/>
        <v>45290.83680000001</v>
      </c>
      <c r="AS38" s="21">
        <f t="shared" si="55"/>
        <v>25174.749600000003</v>
      </c>
      <c r="AT38" s="47"/>
      <c r="AU38" s="47">
        <f>AS38+AR38+AQ38+AP38+AO38+AN38+AM38+AL38+AK38+AJ38+AI38+AH38+AG38+AF38+AE38+AD38+AC38+Z38+Y38+X38+W38+V38+U38+T38+S38+R38+N38+M38+L38+K38+J38</f>
        <v>2642892.1068</v>
      </c>
      <c r="AV38" s="47">
        <f>AU38/12*0.05</f>
        <v>11012.050445</v>
      </c>
      <c r="CS38" s="1"/>
      <c r="CT38" s="1"/>
      <c r="CU38" s="1"/>
      <c r="CV38" s="1"/>
    </row>
    <row r="39" spans="1:100" ht="12.75">
      <c r="A39" s="55" t="s">
        <v>26</v>
      </c>
      <c r="B39" s="55"/>
      <c r="C39" s="55"/>
      <c r="D39" s="55"/>
      <c r="E39" s="55"/>
      <c r="F39" s="55"/>
      <c r="G39" s="15"/>
      <c r="H39" s="15"/>
      <c r="I39" s="40"/>
      <c r="J39" s="21">
        <v>662.2</v>
      </c>
      <c r="K39" s="21">
        <v>454.8</v>
      </c>
      <c r="L39" s="21">
        <v>533.9</v>
      </c>
      <c r="M39" s="21">
        <v>522.4</v>
      </c>
      <c r="N39" s="21">
        <v>576</v>
      </c>
      <c r="O39" s="32"/>
      <c r="P39" s="32"/>
      <c r="Q39" s="40"/>
      <c r="R39" s="50">
        <v>518.8</v>
      </c>
      <c r="S39" s="50">
        <v>494.1</v>
      </c>
      <c r="T39" s="50">
        <v>582.1</v>
      </c>
      <c r="U39" s="50">
        <v>600.3</v>
      </c>
      <c r="V39" s="50">
        <v>591.3</v>
      </c>
      <c r="W39" s="50">
        <v>307.6</v>
      </c>
      <c r="X39" s="50">
        <v>663.1</v>
      </c>
      <c r="Y39" s="50">
        <v>549.8</v>
      </c>
      <c r="Z39" s="50">
        <v>546.3</v>
      </c>
      <c r="AA39" s="32"/>
      <c r="AB39" s="40"/>
      <c r="AC39" s="21">
        <v>987.5</v>
      </c>
      <c r="AD39" s="21">
        <v>399.7</v>
      </c>
      <c r="AE39" s="21">
        <v>594.1</v>
      </c>
      <c r="AF39" s="21">
        <v>596.5</v>
      </c>
      <c r="AG39" s="21">
        <v>505.6</v>
      </c>
      <c r="AH39" s="21">
        <v>476.9</v>
      </c>
      <c r="AI39" s="21">
        <v>479.4</v>
      </c>
      <c r="AJ39" s="21">
        <v>584.5</v>
      </c>
      <c r="AK39" s="21">
        <v>476.8</v>
      </c>
      <c r="AL39" s="21">
        <v>551.3</v>
      </c>
      <c r="AM39" s="21">
        <v>558</v>
      </c>
      <c r="AN39" s="21">
        <v>389.1</v>
      </c>
      <c r="AO39" s="21">
        <v>171.9</v>
      </c>
      <c r="AP39" s="21">
        <v>182.8</v>
      </c>
      <c r="AQ39" s="21">
        <v>489.7</v>
      </c>
      <c r="AR39" s="21">
        <v>343.8</v>
      </c>
      <c r="AS39" s="21">
        <v>191.1</v>
      </c>
      <c r="CS39" s="1"/>
      <c r="CT39" s="1"/>
      <c r="CU39" s="1"/>
      <c r="CV39" s="1"/>
    </row>
    <row r="40" spans="1:45" s="17" customFormat="1" ht="25.5" customHeight="1">
      <c r="A40" s="54" t="s">
        <v>46</v>
      </c>
      <c r="B40" s="54"/>
      <c r="C40" s="54"/>
      <c r="D40" s="54"/>
      <c r="E40" s="54"/>
      <c r="F40" s="54"/>
      <c r="G40" s="4"/>
      <c r="H40" s="4">
        <f>7.28*1.416*1.2*1.15</f>
        <v>14.225702399999998</v>
      </c>
      <c r="I40" s="41">
        <f>I15+I24+I29+I36+I37</f>
        <v>17.061000000000003</v>
      </c>
      <c r="J40" s="34">
        <f>J38/12/J39</f>
        <v>17.061000000000003</v>
      </c>
      <c r="K40" s="34">
        <f>K38/12/K39</f>
        <v>17.061000000000003</v>
      </c>
      <c r="L40" s="34">
        <f>L38/12/L39</f>
        <v>17.061000000000007</v>
      </c>
      <c r="M40" s="34">
        <f>M38/12/M39</f>
        <v>17.061</v>
      </c>
      <c r="N40" s="34">
        <f>N38/12/N39</f>
        <v>17.061</v>
      </c>
      <c r="O40" s="34"/>
      <c r="P40" s="34">
        <f>7.28*1.416*1.2*1.15</f>
        <v>14.225702399999998</v>
      </c>
      <c r="Q40" s="41">
        <f>Q15+Q24+Q29+Q36+Q37</f>
        <v>16.621000000000002</v>
      </c>
      <c r="R40" s="41">
        <f>R38/B45/R39</f>
        <v>16.621000000000006</v>
      </c>
      <c r="S40" s="41">
        <f>S38/S39/B45</f>
        <v>16.621000000000002</v>
      </c>
      <c r="T40" s="41">
        <f>T38/T39/B45</f>
        <v>16.621000000000002</v>
      </c>
      <c r="U40" s="41">
        <f>U38/U39/B45</f>
        <v>16.621000000000002</v>
      </c>
      <c r="V40" s="41">
        <f>V38/V39/B45</f>
        <v>16.621000000000002</v>
      </c>
      <c r="W40" s="41">
        <f>W38/W39/B45</f>
        <v>16.621</v>
      </c>
      <c r="X40" s="41">
        <f>X38/X39/B45</f>
        <v>16.621000000000002</v>
      </c>
      <c r="Y40" s="41">
        <f>Y38/Y39/B45</f>
        <v>16.621000000000002</v>
      </c>
      <c r="Z40" s="41">
        <f>Z38/Z39/B45</f>
        <v>16.621000000000002</v>
      </c>
      <c r="AA40" s="34"/>
      <c r="AB40" s="41">
        <f>AB15+AB24+AB29+AB36+AB37</f>
        <v>11.660000000000002</v>
      </c>
      <c r="AC40" s="41">
        <f>AC38/12/AC39</f>
        <v>11.66</v>
      </c>
      <c r="AD40" s="41">
        <f aca="true" t="shared" si="56" ref="AD40:AQ40">AD38/12/AD39</f>
        <v>11.659999999999998</v>
      </c>
      <c r="AE40" s="41">
        <f t="shared" si="56"/>
        <v>11.660000000000002</v>
      </c>
      <c r="AF40" s="41">
        <f t="shared" si="56"/>
        <v>11.66</v>
      </c>
      <c r="AG40" s="41">
        <f t="shared" si="56"/>
        <v>11.659999999999998</v>
      </c>
      <c r="AH40" s="41">
        <f t="shared" si="56"/>
        <v>11.66</v>
      </c>
      <c r="AI40" s="41">
        <f t="shared" si="56"/>
        <v>11.66</v>
      </c>
      <c r="AJ40" s="41">
        <f t="shared" si="56"/>
        <v>11.66</v>
      </c>
      <c r="AK40" s="41">
        <f t="shared" si="56"/>
        <v>11.660000000000002</v>
      </c>
      <c r="AL40" s="41">
        <f t="shared" si="56"/>
        <v>11.66</v>
      </c>
      <c r="AM40" s="41">
        <f t="shared" si="56"/>
        <v>11.660000000000002</v>
      </c>
      <c r="AN40" s="41">
        <f t="shared" si="56"/>
        <v>11.660000000000002</v>
      </c>
      <c r="AO40" s="41">
        <f t="shared" si="56"/>
        <v>11.660000000000002</v>
      </c>
      <c r="AP40" s="41">
        <f t="shared" si="56"/>
        <v>11.66</v>
      </c>
      <c r="AQ40" s="41">
        <f t="shared" si="56"/>
        <v>11.660000000000002</v>
      </c>
      <c r="AR40" s="41">
        <f>AR38/12/AR39</f>
        <v>10.978000000000003</v>
      </c>
      <c r="AS40" s="41">
        <f>AS38/12/AS39</f>
        <v>10.978000000000002</v>
      </c>
    </row>
    <row r="41" ht="12.75">
      <c r="I41" s="49"/>
    </row>
    <row r="42" ht="12.75" customHeight="1" hidden="1"/>
    <row r="43" spans="6:7" ht="12.75">
      <c r="F43" s="45"/>
      <c r="G43" s="45"/>
    </row>
    <row r="44" spans="6:18" ht="12.75">
      <c r="F44" s="45"/>
      <c r="G44" s="45"/>
      <c r="R44" s="49"/>
    </row>
    <row r="45" spans="1:7" ht="12.75">
      <c r="A45" s="1" t="s">
        <v>40</v>
      </c>
      <c r="B45" s="1">
        <v>12</v>
      </c>
      <c r="F45" s="45"/>
      <c r="G45" s="45"/>
    </row>
    <row r="46" spans="1:18" ht="12.75">
      <c r="A46" s="1" t="s">
        <v>5</v>
      </c>
      <c r="B46" s="1">
        <v>1.1</v>
      </c>
      <c r="F46" s="45"/>
      <c r="G46" s="45"/>
      <c r="R46" s="49"/>
    </row>
    <row r="47" spans="6:7" ht="12.75">
      <c r="F47" s="45"/>
      <c r="G47" s="45"/>
    </row>
    <row r="48" spans="6:7" ht="12.75">
      <c r="F48" s="45"/>
      <c r="G48" s="45"/>
    </row>
    <row r="49" spans="6:7" ht="12.75">
      <c r="F49" s="45"/>
      <c r="G49" s="45"/>
    </row>
    <row r="50" spans="6:7" ht="12.75">
      <c r="F50" s="45"/>
      <c r="G50" s="45"/>
    </row>
    <row r="51" spans="6:7" ht="12.75">
      <c r="F51" s="45"/>
      <c r="G51" s="45"/>
    </row>
    <row r="52" spans="6:7" ht="12.75">
      <c r="F52" s="45"/>
      <c r="G52" s="45"/>
    </row>
    <row r="53" spans="6:7" ht="12.75">
      <c r="F53" s="45"/>
      <c r="G53" s="45"/>
    </row>
    <row r="54" spans="6:7" ht="12.75">
      <c r="F54" s="45"/>
      <c r="G54" s="45"/>
    </row>
    <row r="55" spans="6:7" ht="12.75">
      <c r="F55" s="45"/>
      <c r="G55" s="45"/>
    </row>
    <row r="56" spans="6:7" ht="12.75">
      <c r="F56" s="45"/>
      <c r="G56" s="45"/>
    </row>
    <row r="57" spans="6:7" ht="12.75">
      <c r="F57" s="45"/>
      <c r="G57" s="45"/>
    </row>
    <row r="58" spans="6:7" ht="12.75">
      <c r="F58" s="45"/>
      <c r="G58" s="45"/>
    </row>
    <row r="59" spans="6:7" ht="12.75">
      <c r="F59" s="45"/>
      <c r="G59" s="45"/>
    </row>
    <row r="60" spans="6:7" ht="12.75">
      <c r="F60" s="45"/>
      <c r="G60" s="45"/>
    </row>
    <row r="61" spans="6:7" ht="12.75">
      <c r="F61" s="45"/>
      <c r="G61" s="45"/>
    </row>
    <row r="62" spans="6:7" ht="12.75">
      <c r="F62" s="45"/>
      <c r="G62" s="45"/>
    </row>
    <row r="63" spans="6:7" ht="12.75">
      <c r="F63" s="45"/>
      <c r="G63" s="45"/>
    </row>
    <row r="64" spans="6:7" ht="12.75">
      <c r="F64" s="45"/>
      <c r="G64" s="45"/>
    </row>
    <row r="65" spans="6:7" ht="12.75">
      <c r="F65" s="45"/>
      <c r="G65" s="45"/>
    </row>
    <row r="66" spans="6:7" ht="12.75">
      <c r="F66" s="45"/>
      <c r="G66" s="45"/>
    </row>
    <row r="67" spans="6:7" ht="12.75">
      <c r="F67" s="45"/>
      <c r="G67" s="45"/>
    </row>
    <row r="68" spans="6:7" ht="12.75">
      <c r="F68" s="45"/>
      <c r="G68" s="45"/>
    </row>
    <row r="69" spans="6:7" ht="12.75">
      <c r="F69" s="45"/>
      <c r="G69" s="45"/>
    </row>
    <row r="70" spans="6:7" ht="12.75">
      <c r="F70" s="45"/>
      <c r="G70" s="45"/>
    </row>
  </sheetData>
  <sheetProtection/>
  <mergeCells count="40">
    <mergeCell ref="AA8:AS8"/>
    <mergeCell ref="O8:Z8"/>
    <mergeCell ref="A12:F12"/>
    <mergeCell ref="G7:Z7"/>
    <mergeCell ref="A7:F9"/>
    <mergeCell ref="A10:F10"/>
    <mergeCell ref="G8:N8"/>
    <mergeCell ref="A11:F11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3:F13"/>
    <mergeCell ref="A25:F25"/>
    <mergeCell ref="A27:F27"/>
    <mergeCell ref="A26:F26"/>
    <mergeCell ref="A15:F15"/>
    <mergeCell ref="A20:F20"/>
    <mergeCell ref="A16:F16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A18:F18"/>
    <mergeCell ref="A19:F1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2014-12-16T13:13:16Z</cp:lastPrinted>
  <dcterms:created xsi:type="dcterms:W3CDTF">2014-04-14T06:00:53Z</dcterms:created>
  <dcterms:modified xsi:type="dcterms:W3CDTF">2015-07-02T06:13:12Z</dcterms:modified>
  <cp:category/>
  <cp:version/>
  <cp:contentType/>
  <cp:contentStatus/>
</cp:coreProperties>
</file>